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디자인진흥원\Desktop\공간구성00붙임\0 입찰공고 붙임서류(전기)\"/>
    </mc:Choice>
  </mc:AlternateContent>
  <xr:revisionPtr revIDLastSave="0" documentId="13_ncr:1_{6E59868C-29A7-4DEB-A1FB-9F2B61F0FDEC}" xr6:coauthVersionLast="36" xr6:coauthVersionMax="45" xr10:uidLastSave="{00000000-0000-0000-0000-000000000000}"/>
  <bookViews>
    <workbookView xWindow="0" yWindow="0" windowWidth="16215" windowHeight="11730" tabRatio="724" xr2:uid="{00000000-000D-0000-FFFF-FFFF00000000}"/>
  </bookViews>
  <sheets>
    <sheet name="원가계산서" sheetId="18" r:id="rId1"/>
    <sheet name="총괄표" sheetId="11" r:id="rId2"/>
    <sheet name="내역서" sheetId="10" r:id="rId3"/>
    <sheet name="합산자재" sheetId="6" state="hidden" r:id="rId4"/>
    <sheet name="옵션" sheetId="5" state="hidden" r:id="rId5"/>
  </sheets>
  <definedNames>
    <definedName name="_xlnm.Print_Area" localSheetId="2">내역서!$A$1:$Q$107</definedName>
    <definedName name="_xlnm.Print_Area" localSheetId="0">원가계산서!$A$1:$AJ$38</definedName>
    <definedName name="_xlnm.Print_Area" localSheetId="1">총괄표!$A$1:$Q$29</definedName>
    <definedName name="_xlnm.Print_Titles" localSheetId="2">내역서!$1:$3</definedName>
    <definedName name="_xlnm.Print_Titles" localSheetId="1">총괄표!$1:$3</definedName>
    <definedName name="_xlnm.Print_Titles" localSheetId="3">합산자재!$1:$3</definedName>
  </definedNames>
  <calcPr calcId="191029" iterate="1"/>
</workbook>
</file>

<file path=xl/calcChain.xml><?xml version="1.0" encoding="utf-8"?>
<calcChain xmlns="http://schemas.openxmlformats.org/spreadsheetml/2006/main">
  <c r="AE85" i="10" l="1"/>
  <c r="AE43" i="10"/>
  <c r="AE11" i="10"/>
  <c r="O29" i="10"/>
  <c r="O55" i="10"/>
  <c r="I37" i="6"/>
  <c r="I38" i="6"/>
  <c r="I39" i="6"/>
  <c r="B25" i="5"/>
  <c r="B24" i="5"/>
  <c r="B23" i="5"/>
  <c r="B22" i="5"/>
  <c r="B21" i="5"/>
  <c r="L39" i="6" l="1"/>
  <c r="L38" i="6"/>
  <c r="L37" i="6"/>
  <c r="AE3" i="10"/>
  <c r="AD3" i="10"/>
  <c r="D13" i="5"/>
  <c r="F3" i="5"/>
  <c r="D25" i="5"/>
  <c r="D24" i="5"/>
  <c r="D23" i="5"/>
  <c r="D22" i="5"/>
  <c r="D21" i="5"/>
  <c r="D12" i="5"/>
  <c r="D11" i="5"/>
  <c r="H9" i="6" l="1"/>
  <c r="H13" i="6"/>
  <c r="H31" i="6"/>
  <c r="H6" i="6"/>
  <c r="H10" i="6"/>
  <c r="H25" i="6"/>
  <c r="H8" i="6"/>
  <c r="H12" i="6"/>
  <c r="H30" i="6"/>
  <c r="H5" i="6"/>
  <c r="H14" i="6"/>
  <c r="H17" i="6"/>
  <c r="H21" i="6"/>
  <c r="H24" i="6"/>
  <c r="H28" i="6"/>
  <c r="H32" i="6"/>
  <c r="H35" i="6"/>
  <c r="H11" i="6"/>
  <c r="H23" i="6"/>
  <c r="H19" i="6"/>
  <c r="H16" i="6"/>
  <c r="H34" i="6"/>
  <c r="H7" i="6"/>
  <c r="H15" i="6"/>
  <c r="H18" i="6"/>
  <c r="H22" i="6"/>
  <c r="H26" i="6"/>
  <c r="H29" i="6"/>
  <c r="H33" i="6"/>
  <c r="H36" i="6"/>
  <c r="H4" i="6"/>
  <c r="H20" i="6"/>
  <c r="H27" i="6"/>
  <c r="L29" i="6" l="1"/>
  <c r="L34" i="6"/>
  <c r="L32" i="6"/>
  <c r="L5" i="6"/>
  <c r="L6" i="6"/>
  <c r="L16" i="6"/>
  <c r="L30" i="6"/>
  <c r="L20" i="6"/>
  <c r="L22" i="6"/>
  <c r="L19" i="6"/>
  <c r="L24" i="6"/>
  <c r="L12" i="6"/>
  <c r="L13" i="6"/>
  <c r="L27" i="6"/>
  <c r="L28" i="6"/>
  <c r="L4" i="6"/>
  <c r="L18" i="6"/>
  <c r="L23" i="6"/>
  <c r="L21" i="6"/>
  <c r="L8" i="6"/>
  <c r="L9" i="6"/>
  <c r="L26" i="6"/>
  <c r="L31" i="6"/>
  <c r="L36" i="6"/>
  <c r="L15" i="6"/>
  <c r="L11" i="6"/>
  <c r="L17" i="6"/>
  <c r="L25" i="6"/>
  <c r="L33" i="6"/>
  <c r="L7" i="6"/>
  <c r="L35" i="6"/>
  <c r="L14" i="6"/>
  <c r="L10" i="6"/>
  <c r="N29" i="10" l="1"/>
  <c r="L29" i="10" l="1"/>
  <c r="L55" i="10"/>
  <c r="N55" i="10"/>
  <c r="C2" i="5" l="1"/>
  <c r="M12" i="18"/>
  <c r="M19" i="18" l="1"/>
  <c r="M18" i="18"/>
  <c r="M20" i="18" s="1"/>
  <c r="M13" i="18"/>
  <c r="M14" i="18" s="1"/>
  <c r="D2" i="5"/>
  <c r="M15" i="18"/>
  <c r="M16" i="18" l="1"/>
  <c r="M17" i="18"/>
  <c r="AC31" i="10"/>
  <c r="AC58" i="10"/>
  <c r="AC5" i="10"/>
  <c r="AC59" i="10" l="1"/>
  <c r="AC69" i="10"/>
  <c r="AC7" i="10"/>
  <c r="AC62" i="10"/>
  <c r="AC6" i="10"/>
  <c r="AC60" i="10"/>
  <c r="AC57" i="10"/>
  <c r="AC63" i="10"/>
  <c r="AC8" i="10"/>
  <c r="AC32" i="10"/>
  <c r="AB5" i="10"/>
  <c r="AB58" i="10"/>
  <c r="AB31" i="10"/>
  <c r="P55" i="10" l="1"/>
  <c r="AB57" i="10"/>
  <c r="AB6" i="10"/>
  <c r="I29" i="10"/>
  <c r="I55" i="10"/>
  <c r="AB60" i="10"/>
  <c r="AB59" i="10"/>
  <c r="AB7" i="10"/>
  <c r="P29" i="10" l="1"/>
  <c r="B2" i="5" l="1"/>
  <c r="F2" i="5" s="1"/>
  <c r="M8" i="18" l="1"/>
  <c r="M11" i="18" s="1"/>
  <c r="M22" i="18" l="1"/>
  <c r="M21" i="18"/>
  <c r="M27" i="18" s="1"/>
  <c r="M24" i="18"/>
  <c r="M28" i="18" l="1"/>
  <c r="M29" i="18" l="1"/>
  <c r="M30" i="18" s="1"/>
  <c r="M32" i="18" l="1"/>
  <c r="M33" i="18" s="1"/>
  <c r="M34" i="18" s="1"/>
  <c r="M38" i="18" l="1"/>
</calcChain>
</file>

<file path=xl/sharedStrings.xml><?xml version="1.0" encoding="utf-8"?>
<sst xmlns="http://schemas.openxmlformats.org/spreadsheetml/2006/main" count="658" uniqueCount="337">
  <si>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</si>
  <si>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</si>
  <si>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</si>
  <si>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</si>
  <si>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비 목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</si>
  <si>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</si>
  <si>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</si>
  <si>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</si>
  <si>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</si>
  <si>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</si>
  <si>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</si>
  <si>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</si>
  <si>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</si>
  <si>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</si>
  <si>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</si>
  <si>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</si>
  <si>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</si>
  <si>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</si>
  <si>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</si>
  <si>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</si>
  <si>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</si>
  <si>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</si>
  <si>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</si>
  <si>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</si>
  <si>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</si>
  <si>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</si>
  <si>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</si>
  <si>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</si>
  <si>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</si>
  <si>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</si>
  <si>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</si>
  <si>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</si>
  <si>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</si>
  <si>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</si>
  <si>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</si>
  <si>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</si>
  <si>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</si>
  <si>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</si>
  <si>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</si>
  <si>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</si>
  <si>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</si>
  <si>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</si>
  <si>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</si>
  <si>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</si>
  <si>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</si>
  <si>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</si>
  <si>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</si>
  <si>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</si>
  <si>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</si>
  <si>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</si>
  <si>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</si>
  <si>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</si>
  <si>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</si>
  <si>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</si>
  <si>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</si>
  <si>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</si>
  <si>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</si>
  <si>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</si>
  <si>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</si>
  <si>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</si>
  <si>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</si>
  <si>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</si>
  <si>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</si>
  <si>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</si>
  <si>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</si>
  <si>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</si>
  <si>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</si>
  <si>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</si>
  <si>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</si>
  <si>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</si>
  <si>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</si>
  <si>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</si>
  <si>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</si>
  <si>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</si>
  <si>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</si>
  <si>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</si>
  <si>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</si>
  <si>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1.냉난방전기설비공사</t>
  </si>
  <si>
    <t>2.전열설비공사</t>
  </si>
  <si>
    <t>3.조명설비공사</t>
  </si>
  <si>
    <t>3913170610034965</t>
  </si>
  <si>
    <t>경질비닐전선관</t>
  </si>
  <si>
    <t>HI 16 mm</t>
  </si>
  <si>
    <t>M</t>
  </si>
  <si>
    <t>3913170610034966</t>
  </si>
  <si>
    <t>HI 22 mm</t>
  </si>
  <si>
    <t>3913170620174623</t>
  </si>
  <si>
    <t>폴리에틸렌 전선관</t>
  </si>
  <si>
    <t>PE 22㎜</t>
  </si>
  <si>
    <t>3913170620174410</t>
  </si>
  <si>
    <t>1종금속제가요전선관</t>
  </si>
  <si>
    <t>16 mm 일반-비방수</t>
  </si>
  <si>
    <t>3913170620174434</t>
  </si>
  <si>
    <t>커넥터, 16 mm 일반-비방수</t>
  </si>
  <si>
    <t>개</t>
  </si>
  <si>
    <t>3912130810035753</t>
  </si>
  <si>
    <t>아우트렛박스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</si>
  <si>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</si>
  <si>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</si>
  <si>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</si>
  <si>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</si>
  <si>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</si>
  <si>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</si>
  <si>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3912130820174713</t>
  </si>
  <si>
    <t>아우트렛박스 커버</t>
  </si>
  <si>
    <t>커버, 4각, 평형</t>
  </si>
  <si>
    <t>3912130820174714</t>
  </si>
  <si>
    <t>커버, 4각, 둥근구멍(오목)</t>
  </si>
  <si>
    <t>3912131020170560</t>
  </si>
  <si>
    <t>시스템 박스</t>
  </si>
  <si>
    <t>전선관용(매입)</t>
  </si>
  <si>
    <t>3912131020171582</t>
  </si>
  <si>
    <t>HIGH TENTION 220V 2G</t>
  </si>
  <si>
    <t>2612162922076729</t>
  </si>
  <si>
    <t>450/750V 내열비닐절연전선</t>
  </si>
  <si>
    <t>HFIX 2.5㎟</t>
  </si>
  <si>
    <t>2612162920683921</t>
  </si>
  <si>
    <t>폴리에틸렌 난연케이블</t>
  </si>
  <si>
    <t>0.6/1kv F-CV 3C×2.5㎟</t>
  </si>
  <si>
    <t>3912998720170523</t>
  </si>
  <si>
    <t>매입스위치(Lamp)</t>
  </si>
  <si>
    <t>250V 1로1구</t>
  </si>
  <si>
    <t>3912998720170525</t>
  </si>
  <si>
    <t>250V 1로3구</t>
  </si>
  <si>
    <t>3912998720172228</t>
  </si>
  <si>
    <t>250V 1로4구</t>
  </si>
  <si>
    <t>3912140620170849</t>
  </si>
  <si>
    <t>콘센트</t>
  </si>
  <si>
    <t>매입-접지형, 250V 1구</t>
  </si>
  <si>
    <t>3912140620170850</t>
  </si>
  <si>
    <t>매입-접지형, 250V 2구</t>
  </si>
  <si>
    <t>3912161420167114</t>
  </si>
  <si>
    <t>누전차단기(32KGRc)</t>
  </si>
  <si>
    <t>2P 30AF 20AT</t>
  </si>
  <si>
    <t>EA</t>
  </si>
  <si>
    <t>391115ZZ701Z0001</t>
  </si>
  <si>
    <t>조명기구</t>
  </si>
  <si>
    <t>'A" TYPE</t>
  </si>
  <si>
    <t>391115ZZ701Z0002</t>
  </si>
  <si>
    <t>'B" TYPE</t>
  </si>
  <si>
    <t>391115ZZ701Z0003</t>
  </si>
  <si>
    <t>'C" TYPE</t>
  </si>
  <si>
    <t>391115ZZ701Z0004</t>
  </si>
  <si>
    <t>'D" TYPE</t>
  </si>
  <si>
    <t>391115ZZ701Z0005</t>
  </si>
  <si>
    <t>'E" TYPE</t>
  </si>
  <si>
    <t>391115ZZ701Z0006</t>
  </si>
  <si>
    <t>'F" TYPE</t>
  </si>
  <si>
    <t>391115ZZ701Z0007</t>
  </si>
  <si>
    <t>'G" TYPE</t>
  </si>
  <si>
    <t>391115ZZ701Z0008</t>
  </si>
  <si>
    <t>'H" TYPE</t>
  </si>
  <si>
    <t>391115ZZ701Z0009</t>
  </si>
  <si>
    <t>'I" TYPE</t>
  </si>
  <si>
    <t>391115ZZ701Z0010</t>
  </si>
  <si>
    <t>'J" TYPE</t>
  </si>
  <si>
    <t>391115ZZ701Z0011</t>
  </si>
  <si>
    <t>'K" TYPE</t>
  </si>
  <si>
    <t>391115ZZ701Z0012</t>
  </si>
  <si>
    <t>'L" TYPE</t>
  </si>
  <si>
    <t>391115ZZ701Z0013</t>
  </si>
  <si>
    <t>'M" TYPE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</si>
  <si>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</si>
  <si>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</si>
  <si>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</si>
  <si>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</si>
  <si>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</si>
  <si>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</si>
  <si>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L001010101000002</t>
  </si>
  <si>
    <t>보통인부</t>
  </si>
  <si>
    <t>[ 대전디자인진흥원공간구성 전기설비공사 ] - 합산자재목록</t>
  </si>
  <si>
    <t>59751467012</t>
  </si>
  <si>
    <t>59751467013</t>
  </si>
  <si>
    <t>59753067003</t>
  </si>
  <si>
    <t>59753017003</t>
  </si>
  <si>
    <t>59753017043</t>
  </si>
  <si>
    <t>59753767041</t>
  </si>
  <si>
    <t>59753777102</t>
  </si>
  <si>
    <t>59753777111</t>
  </si>
  <si>
    <t>59753767231</t>
  </si>
  <si>
    <t>59753767241</t>
  </si>
  <si>
    <t>59350067001</t>
  </si>
  <si>
    <t>MM300040276</t>
  </si>
  <si>
    <t>E1450667012</t>
  </si>
  <si>
    <t>E1450287538</t>
  </si>
  <si>
    <t>59300457211</t>
  </si>
  <si>
    <t>59300457213</t>
  </si>
  <si>
    <t>59300457214</t>
  </si>
  <si>
    <t>59350317205</t>
  </si>
  <si>
    <t>59350317206</t>
  </si>
  <si>
    <t>MM300020604</t>
  </si>
  <si>
    <t>MM873846888</t>
  </si>
  <si>
    <t>MM873849512</t>
  </si>
  <si>
    <t>MM873849511</t>
  </si>
  <si>
    <t>MM873220821</t>
  </si>
  <si>
    <t>MM873220820</t>
  </si>
  <si>
    <t>MM873220819</t>
  </si>
  <si>
    <t>MM873220818</t>
  </si>
  <si>
    <t>MM873220817</t>
  </si>
  <si>
    <t>MM873220816</t>
  </si>
  <si>
    <t>MM873220815</t>
  </si>
  <si>
    <t>MM873220814</t>
  </si>
  <si>
    <t>MM873577191</t>
  </si>
  <si>
    <t>MM875367888</t>
  </si>
  <si>
    <t>56900017016</t>
  </si>
  <si>
    <t>56900017076</t>
  </si>
  <si>
    <t>56900017041</t>
  </si>
  <si>
    <t>55</t>
  </si>
  <si>
    <t>Φ22이하</t>
  </si>
  <si>
    <t>식</t>
  </si>
  <si>
    <t>공종줄</t>
    <phoneticPr fontId="2" type="noConversion"/>
  </si>
  <si>
    <t>107</t>
  </si>
  <si>
    <t>56959100801</t>
  </si>
  <si>
    <t>EAB110211000</t>
  </si>
  <si>
    <t>배관용 홈파기</t>
  </si>
  <si>
    <t>56958000001</t>
  </si>
  <si>
    <t>EAZ700010000</t>
  </si>
  <si>
    <t>56958000002</t>
  </si>
  <si>
    <t>EAZ700020000</t>
  </si>
  <si>
    <t>56958000003</t>
  </si>
  <si>
    <t>EAZ700030000</t>
  </si>
  <si>
    <t>56958000004</t>
  </si>
  <si>
    <t>EAZ700040000</t>
  </si>
  <si>
    <t>56958000005</t>
  </si>
  <si>
    <t>EAZ700050000</t>
  </si>
  <si>
    <t>56958000006</t>
  </si>
  <si>
    <t>EAZ700060000</t>
  </si>
  <si>
    <t>56958000007</t>
  </si>
  <si>
    <t>EAZ700070000</t>
  </si>
  <si>
    <t>56958000008</t>
  </si>
  <si>
    <t>EAZ700080000</t>
  </si>
  <si>
    <t>56958000009</t>
  </si>
  <si>
    <t>EAZ700090000</t>
  </si>
  <si>
    <t>56958000010</t>
  </si>
  <si>
    <t>EAZ700100000</t>
  </si>
  <si>
    <t>56958000011</t>
  </si>
  <si>
    <t>EAZ700110000</t>
  </si>
  <si>
    <t>56958000012</t>
  </si>
  <si>
    <t>EAZ700120000</t>
  </si>
  <si>
    <t>56958000013</t>
  </si>
  <si>
    <t>EAZ700130000</t>
  </si>
  <si>
    <t>56958000014</t>
  </si>
  <si>
    <t>EAZ700140000</t>
  </si>
  <si>
    <t>56958000015</t>
  </si>
  <si>
    <t>EAZ700150000</t>
  </si>
  <si>
    <t>56958000016</t>
  </si>
  <si>
    <t>EAZ700160000</t>
  </si>
  <si>
    <t>56958000017</t>
  </si>
  <si>
    <t>EAZ700170000</t>
  </si>
  <si>
    <t>56958000018</t>
  </si>
  <si>
    <t>EAZ700180000</t>
  </si>
  <si>
    <t>56958000019</t>
  </si>
  <si>
    <t>EAZ700190000</t>
  </si>
  <si>
    <t>56958000020</t>
  </si>
  <si>
    <t>EAZ700200000</t>
  </si>
  <si>
    <t>56958000021</t>
  </si>
  <si>
    <t>EAZ700210000</t>
  </si>
  <si>
    <t>56958000022</t>
  </si>
  <si>
    <t>EAZ700220000</t>
  </si>
  <si>
    <t>56958000023</t>
  </si>
  <si>
    <t>EAZ700230000</t>
  </si>
  <si>
    <t>56958000024</t>
  </si>
  <si>
    <t>EAZ700240000</t>
  </si>
  <si>
    <t>56958000025</t>
  </si>
  <si>
    <t>EAZ700250000</t>
  </si>
  <si>
    <t>56958000026</t>
  </si>
  <si>
    <t>EAZ700260000</t>
  </si>
  <si>
    <t>56958000027</t>
  </si>
  <si>
    <t>EAZ700270000</t>
  </si>
  <si>
    <t>56958000028</t>
  </si>
  <si>
    <t>EAZ700280000</t>
  </si>
  <si>
    <t>56958000029</t>
  </si>
  <si>
    <t>EAZ700290000</t>
  </si>
  <si>
    <t>합계줄</t>
  </si>
  <si>
    <t>( 합       계 )</t>
  </si>
  <si>
    <t>01</t>
  </si>
  <si>
    <t>02</t>
  </si>
  <si>
    <t>03</t>
  </si>
  <si>
    <t>총줄수-&gt;</t>
  </si>
  <si>
    <t>Total</t>
  </si>
  <si>
    <t>29</t>
  </si>
  <si>
    <t>본 파일은 이지테크에서 2번 옵션으로 만들었습니다.</t>
  </si>
  <si>
    <t>공 사 원 가 계 산 서</t>
    <phoneticPr fontId="2" type="noConversion"/>
  </si>
  <si>
    <t>구  분</t>
    <phoneticPr fontId="2" type="noConversion"/>
  </si>
  <si>
    <t>금  액</t>
    <phoneticPr fontId="2" type="noConversion"/>
  </si>
  <si>
    <t>비  고</t>
    <phoneticPr fontId="2" type="noConversion"/>
  </si>
  <si>
    <t>순 공 사 원 가</t>
    <phoneticPr fontId="2" type="noConversion"/>
  </si>
  <si>
    <t>직 접 재 료 비</t>
    <phoneticPr fontId="2" type="noConversion"/>
  </si>
  <si>
    <t>간 접 재 료 비</t>
    <phoneticPr fontId="2" type="noConversion"/>
  </si>
  <si>
    <t>작 업 부 산 물</t>
    <phoneticPr fontId="2" type="noConversion"/>
  </si>
  <si>
    <t>소          계</t>
    <phoneticPr fontId="2" type="noConversion"/>
  </si>
  <si>
    <t>노
무
비</t>
    <phoneticPr fontId="2" type="noConversion"/>
  </si>
  <si>
    <t>직접노무비(가)</t>
    <phoneticPr fontId="2" type="noConversion"/>
  </si>
  <si>
    <t>간접노무비(나)</t>
    <phoneticPr fontId="2" type="noConversion"/>
  </si>
  <si>
    <t>소          계</t>
    <phoneticPr fontId="2" type="noConversion"/>
  </si>
  <si>
    <t>경 비</t>
    <phoneticPr fontId="2" type="noConversion"/>
  </si>
  <si>
    <t>산  출  경  비</t>
    <phoneticPr fontId="2" type="noConversion"/>
  </si>
  <si>
    <t>산 재 보 험 료</t>
    <phoneticPr fontId="2" type="noConversion"/>
  </si>
  <si>
    <t>고 용 보 험 료</t>
    <phoneticPr fontId="2" type="noConversion"/>
  </si>
  <si>
    <t>건 강 보 험 료</t>
    <phoneticPr fontId="2" type="noConversion"/>
  </si>
  <si>
    <t>연 금 보 험 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</si>
  <si>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</si>
  <si>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</si>
  <si>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  타  경  비</t>
    <phoneticPr fontId="2" type="noConversion"/>
  </si>
  <si>
    <t>퇴직공제부금비</t>
    <phoneticPr fontId="2" type="noConversion"/>
  </si>
  <si>
    <t>건설하도급대금
지급보증서발급수수료</t>
    <phoneticPr fontId="2" type="noConversion"/>
  </si>
  <si>
    <t>예비-1</t>
    <phoneticPr fontId="2" type="noConversion"/>
  </si>
  <si>
    <t>예비-2</t>
    <phoneticPr fontId="2" type="noConversion"/>
  </si>
  <si>
    <t>소          계</t>
    <phoneticPr fontId="2" type="noConversion"/>
  </si>
  <si>
    <t>계</t>
    <phoneticPr fontId="2" type="noConversion"/>
  </si>
  <si>
    <t>일 반 관 리 비</t>
    <phoneticPr fontId="2" type="noConversion"/>
  </si>
  <si>
    <t>이          윤</t>
    <phoneticPr fontId="2" type="noConversion"/>
  </si>
  <si>
    <t>사 급 사 재 비</t>
    <phoneticPr fontId="2" type="noConversion"/>
  </si>
  <si>
    <t>총    원    가</t>
    <phoneticPr fontId="2" type="noConversion"/>
  </si>
  <si>
    <t>부 가 가 치 세</t>
    <phoneticPr fontId="2" type="noConversion"/>
  </si>
  <si>
    <t>공급가액 * 10%</t>
    <phoneticPr fontId="2" type="noConversion"/>
  </si>
  <si>
    <t>도    급    액</t>
    <phoneticPr fontId="2" type="noConversion"/>
  </si>
  <si>
    <t>한 전 불 입 급</t>
    <phoneticPr fontId="2" type="noConversion"/>
  </si>
  <si>
    <t>도 급 자 관 급</t>
    <phoneticPr fontId="2" type="noConversion"/>
  </si>
  <si>
    <t>관 급 자 관 급</t>
    <phoneticPr fontId="2" type="noConversion"/>
  </si>
  <si>
    <t>[ 총 공 사 비 ]</t>
    <phoneticPr fontId="2" type="noConversion"/>
  </si>
  <si>
    <t>직접노무비 * 8%</t>
  </si>
  <si>
    <t>노무비 * 3.73%</t>
  </si>
  <si>
    <t>노무비 * 0.87%</t>
  </si>
  <si>
    <t>직접노무비 * 3.335%</t>
  </si>
  <si>
    <t>직접노무비 * 4.5%</t>
  </si>
  <si>
    <t>(건강보험료)x10.25%</t>
  </si>
  <si>
    <t>(재료비＋직접노무비+도급자관급자재비)×2.93%</t>
  </si>
  <si>
    <t>(재료비+노무비)x5.6%</t>
  </si>
  <si>
    <t>직접노무비 * 2.3%</t>
  </si>
  <si>
    <t>(재료비+직접노무비+산출경비)x0%</t>
  </si>
  <si>
    <t>합  계 * 6%</t>
  </si>
  <si>
    <t>(노무비+경비+일반관리비) * 15%</t>
  </si>
  <si>
    <t>■공사금액 :  ₩62,503,000(금육천이백오십만삼천원)</t>
    <phoneticPr fontId="2" type="noConversion"/>
  </si>
  <si>
    <t>대전디자인진흥원 공간구성 리모델링 전기설비공사</t>
    <phoneticPr fontId="2" type="noConversion"/>
  </si>
  <si>
    <t>[ 대전디자인진흥원 공간구성 전기설비공사 ]</t>
    <phoneticPr fontId="2" type="noConversion"/>
  </si>
  <si>
    <t>■사 업 명 : 대전디자인진흥원 공간구성 전기설비공사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</si>
</sst>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#;\-#,###"/>
    <numFmt numFmtId="178" formatCode="#,##0_);[Red]\(#,##0\)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b/>
      <sz val="20"/>
      <name val="(한)세명조"/>
      <family val="1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rgb="FF9C0006"/>
      <name val="맑은 고딕"/>
      <family val="3"/>
      <charset val="129"/>
      <scheme val="minor"/>
    </font>
    <font>
      <b/>
      <sz val="11"/>
      <color rgb="FFC00000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12" fillId="4" borderId="0" applyNumberFormat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/>
  </cellStyleXfs>
  <cellXfs count="190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/>
    <xf numFmtId="0" fontId="3" fillId="0" borderId="0" xfId="0" applyNumberFormat="1" applyFont="1"/>
    <xf numFmtId="0" fontId="3" fillId="0" borderId="3" xfId="0" applyNumberFormat="1" applyFont="1" applyBorder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right"/>
    </xf>
    <xf numFmtId="177" fontId="3" fillId="0" borderId="0" xfId="0" applyNumberFormat="1" applyFont="1" applyAlignment="1"/>
    <xf numFmtId="177" fontId="3" fillId="0" borderId="3" xfId="0" applyNumberFormat="1" applyFont="1" applyBorder="1" applyAlignment="1"/>
    <xf numFmtId="177" fontId="3" fillId="0" borderId="1" xfId="0" applyNumberFormat="1" applyFont="1" applyBorder="1" applyAlignment="1"/>
    <xf numFmtId="177" fontId="3" fillId="0" borderId="0" xfId="0" applyNumberFormat="1" applyFont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left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0" borderId="2" xfId="0" applyNumberFormat="1" applyFont="1" applyBorder="1"/>
    <xf numFmtId="177" fontId="3" fillId="0" borderId="2" xfId="0" applyNumberFormat="1" applyFont="1" applyBorder="1" applyAlignment="1"/>
    <xf numFmtId="49" fontId="3" fillId="0" borderId="1" xfId="0" applyNumberFormat="1" applyFont="1" applyBorder="1"/>
    <xf numFmtId="49" fontId="3" fillId="0" borderId="0" xfId="0" applyNumberFormat="1" applyFont="1" applyAlignment="1" applyProtection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3" fillId="0" borderId="1" xfId="0" applyFont="1" applyBorder="1" applyAlignment="1"/>
    <xf numFmtId="0" fontId="3" fillId="0" borderId="0" xfId="0" applyFont="1" applyAlignment="1">
      <alignment horizont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0" fillId="5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0" fillId="5" borderId="0" xfId="0" applyFill="1" applyProtection="1">
      <protection locked="0"/>
    </xf>
    <xf numFmtId="0" fontId="10" fillId="6" borderId="54" xfId="0" applyFont="1" applyFill="1" applyBorder="1" applyAlignment="1" applyProtection="1">
      <alignment horizontal="center" vertical="center"/>
      <protection hidden="1"/>
    </xf>
    <xf numFmtId="0" fontId="10" fillId="6" borderId="18" xfId="0" applyFont="1" applyFill="1" applyBorder="1" applyAlignment="1" applyProtection="1">
      <alignment horizontal="center" vertical="center"/>
      <protection hidden="1"/>
    </xf>
    <xf numFmtId="0" fontId="10" fillId="6" borderId="55" xfId="0" applyFont="1" applyFill="1" applyBorder="1" applyAlignment="1" applyProtection="1">
      <alignment horizontal="center" vertical="center"/>
      <protection hidden="1"/>
    </xf>
    <xf numFmtId="178" fontId="10" fillId="6" borderId="18" xfId="2" applyNumberFormat="1" applyFont="1" applyFill="1" applyBorder="1" applyAlignment="1" applyProtection="1">
      <alignment horizontal="right" vertical="center"/>
      <protection locked="0"/>
    </xf>
    <xf numFmtId="178" fontId="10" fillId="6" borderId="17" xfId="2" applyNumberFormat="1" applyFont="1" applyFill="1" applyBorder="1" applyAlignment="1" applyProtection="1">
      <alignment horizontal="right" vertical="center"/>
      <protection locked="0"/>
    </xf>
    <xf numFmtId="0" fontId="10" fillId="6" borderId="15" xfId="0" applyFont="1" applyFill="1" applyBorder="1" applyAlignment="1" applyProtection="1">
      <alignment horizontal="left" vertical="center" indent="1"/>
      <protection hidden="1"/>
    </xf>
    <xf numFmtId="0" fontId="10" fillId="6" borderId="18" xfId="0" applyFont="1" applyFill="1" applyBorder="1" applyAlignment="1" applyProtection="1">
      <alignment horizontal="left" vertical="center" indent="1"/>
      <protection hidden="1"/>
    </xf>
    <xf numFmtId="0" fontId="10" fillId="6" borderId="17" xfId="0" applyFont="1" applyFill="1" applyBorder="1" applyAlignment="1" applyProtection="1">
      <alignment horizontal="left" vertical="center" indent="1"/>
      <protection hidden="1"/>
    </xf>
    <xf numFmtId="0" fontId="10" fillId="6" borderId="19" xfId="0" applyFont="1" applyFill="1" applyBorder="1" applyAlignment="1" applyProtection="1">
      <alignment horizontal="center" vertical="center"/>
      <protection hidden="1"/>
    </xf>
    <xf numFmtId="0" fontId="13" fillId="6" borderId="20" xfId="0" applyFont="1" applyFill="1" applyBorder="1" applyAlignment="1" applyProtection="1">
      <alignment horizontal="center" vertical="center"/>
      <protection hidden="1"/>
    </xf>
    <xf numFmtId="0" fontId="13" fillId="6" borderId="56" xfId="0" applyFont="1" applyFill="1" applyBorder="1" applyAlignment="1" applyProtection="1">
      <alignment horizontal="center" vertical="center"/>
      <protection hidden="1"/>
    </xf>
    <xf numFmtId="0" fontId="13" fillId="6" borderId="57" xfId="0" applyFont="1" applyFill="1" applyBorder="1" applyAlignment="1" applyProtection="1">
      <alignment horizontal="center" vertical="center"/>
      <protection hidden="1"/>
    </xf>
    <xf numFmtId="178" fontId="9" fillId="6" borderId="56" xfId="0" applyNumberFormat="1" applyFont="1" applyFill="1" applyBorder="1" applyAlignment="1" applyProtection="1">
      <alignment horizontal="right" vertical="center"/>
      <protection hidden="1"/>
    </xf>
    <xf numFmtId="178" fontId="9" fillId="6" borderId="58" xfId="0" applyNumberFormat="1" applyFont="1" applyFill="1" applyBorder="1" applyAlignment="1" applyProtection="1">
      <alignment horizontal="right" vertical="center"/>
      <protection hidden="1"/>
    </xf>
    <xf numFmtId="0" fontId="9" fillId="6" borderId="59" xfId="0" applyFont="1" applyFill="1" applyBorder="1" applyAlignment="1" applyProtection="1">
      <alignment horizontal="center" vertical="center"/>
      <protection hidden="1"/>
    </xf>
    <xf numFmtId="0" fontId="9" fillId="6" borderId="56" xfId="0" applyFont="1" applyFill="1" applyBorder="1" applyAlignment="1" applyProtection="1">
      <alignment horizontal="center" vertical="center"/>
      <protection hidden="1"/>
    </xf>
    <xf numFmtId="0" fontId="9" fillId="6" borderId="58" xfId="0" applyFont="1" applyFill="1" applyBorder="1" applyAlignment="1" applyProtection="1">
      <alignment horizontal="center" vertical="center"/>
      <protection hidden="1"/>
    </xf>
    <xf numFmtId="0" fontId="9" fillId="6" borderId="21" xfId="0" applyFont="1" applyFill="1" applyBorder="1" applyAlignment="1" applyProtection="1">
      <alignment horizontal="center" vertical="center"/>
      <protection hidden="1"/>
    </xf>
    <xf numFmtId="178" fontId="10" fillId="6" borderId="18" xfId="0" applyNumberFormat="1" applyFont="1" applyFill="1" applyBorder="1" applyAlignment="1" applyProtection="1">
      <alignment horizontal="right" vertical="center"/>
      <protection hidden="1"/>
    </xf>
    <xf numFmtId="178" fontId="10" fillId="6" borderId="17" xfId="0" applyNumberFormat="1" applyFont="1" applyFill="1" applyBorder="1" applyAlignment="1" applyProtection="1">
      <alignment horizontal="right" vertical="center"/>
      <protection hidden="1"/>
    </xf>
    <xf numFmtId="0" fontId="10" fillId="6" borderId="15" xfId="0" applyFont="1" applyFill="1" applyBorder="1" applyAlignment="1" applyProtection="1">
      <alignment horizontal="left" vertical="center" indent="1"/>
      <protection locked="0"/>
    </xf>
    <xf numFmtId="0" fontId="10" fillId="6" borderId="18" xfId="0" applyFont="1" applyFill="1" applyBorder="1" applyAlignment="1" applyProtection="1">
      <alignment horizontal="left" vertical="center" indent="1"/>
      <protection locked="0"/>
    </xf>
    <xf numFmtId="0" fontId="10" fillId="6" borderId="17" xfId="0" applyFont="1" applyFill="1" applyBorder="1" applyAlignment="1" applyProtection="1">
      <alignment horizontal="left" vertical="center" indent="1"/>
      <protection locked="0"/>
    </xf>
    <xf numFmtId="0" fontId="10" fillId="6" borderId="37" xfId="0" applyFont="1" applyFill="1" applyBorder="1" applyAlignment="1" applyProtection="1">
      <alignment horizontal="center" vertical="center"/>
      <protection hidden="1"/>
    </xf>
    <xf numFmtId="0" fontId="10" fillId="6" borderId="40" xfId="0" applyFont="1" applyFill="1" applyBorder="1" applyAlignment="1" applyProtection="1">
      <alignment horizontal="center" vertical="center"/>
      <protection hidden="1"/>
    </xf>
    <xf numFmtId="0" fontId="10" fillId="6" borderId="36" xfId="0" applyFont="1" applyFill="1" applyBorder="1" applyAlignment="1" applyProtection="1">
      <alignment horizontal="center" vertical="center" wrapText="1"/>
      <protection hidden="1"/>
    </xf>
    <xf numFmtId="0" fontId="10" fillId="6" borderId="37" xfId="0" applyFont="1" applyFill="1" applyBorder="1" applyAlignment="1" applyProtection="1">
      <alignment horizontal="center" vertical="center" wrapText="1"/>
      <protection hidden="1"/>
    </xf>
    <xf numFmtId="0" fontId="10" fillId="6" borderId="38" xfId="0" applyFont="1" applyFill="1" applyBorder="1" applyAlignment="1" applyProtection="1">
      <alignment horizontal="center" vertical="center" wrapText="1"/>
      <protection hidden="1"/>
    </xf>
    <xf numFmtId="178" fontId="10" fillId="6" borderId="37" xfId="0" applyNumberFormat="1" applyFont="1" applyFill="1" applyBorder="1" applyAlignment="1" applyProtection="1">
      <alignment horizontal="right" vertical="center"/>
      <protection hidden="1"/>
    </xf>
    <xf numFmtId="178" fontId="10" fillId="6" borderId="39" xfId="0" applyNumberFormat="1" applyFont="1" applyFill="1" applyBorder="1" applyAlignment="1" applyProtection="1">
      <alignment horizontal="right" vertical="center"/>
      <protection hidden="1"/>
    </xf>
    <xf numFmtId="0" fontId="10" fillId="6" borderId="36" xfId="0" applyFont="1" applyFill="1" applyBorder="1" applyAlignment="1" applyProtection="1">
      <alignment horizontal="left" vertical="center" indent="1"/>
      <protection hidden="1"/>
    </xf>
    <xf numFmtId="0" fontId="10" fillId="6" borderId="37" xfId="0" applyFont="1" applyFill="1" applyBorder="1" applyAlignment="1" applyProtection="1">
      <alignment horizontal="left" vertical="center" indent="1"/>
      <protection hidden="1"/>
    </xf>
    <xf numFmtId="0" fontId="10" fillId="6" borderId="39" xfId="0" applyFont="1" applyFill="1" applyBorder="1" applyAlignment="1" applyProtection="1">
      <alignment horizontal="left" vertical="center" indent="1"/>
      <protection hidden="1"/>
    </xf>
    <xf numFmtId="0" fontId="11" fillId="6" borderId="36" xfId="0" applyFont="1" applyFill="1" applyBorder="1" applyAlignment="1" applyProtection="1">
      <alignment horizontal="center" vertical="center" wrapText="1"/>
      <protection hidden="1"/>
    </xf>
    <xf numFmtId="0" fontId="11" fillId="6" borderId="37" xfId="0" applyFont="1" applyFill="1" applyBorder="1" applyAlignment="1" applyProtection="1">
      <alignment horizontal="center" vertical="center" wrapText="1"/>
      <protection hidden="1"/>
    </xf>
    <xf numFmtId="0" fontId="11" fillId="6" borderId="38" xfId="0" applyFont="1" applyFill="1" applyBorder="1" applyAlignment="1" applyProtection="1">
      <alignment horizontal="center" vertical="center" wrapText="1"/>
      <protection hidden="1"/>
    </xf>
    <xf numFmtId="0" fontId="10" fillId="6" borderId="13" xfId="0" applyFont="1" applyFill="1" applyBorder="1" applyAlignment="1" applyProtection="1">
      <alignment horizontal="center" vertical="center"/>
      <protection hidden="1"/>
    </xf>
    <xf numFmtId="0" fontId="10" fillId="6" borderId="52" xfId="0" applyFont="1" applyFill="1" applyBorder="1" applyAlignment="1" applyProtection="1">
      <alignment horizontal="center" vertical="center"/>
      <protection hidden="1"/>
    </xf>
    <xf numFmtId="178" fontId="10" fillId="6" borderId="13" xfId="0" applyNumberFormat="1" applyFont="1" applyFill="1" applyBorder="1" applyAlignment="1" applyProtection="1">
      <alignment horizontal="right" vertical="center"/>
      <protection hidden="1"/>
    </xf>
    <xf numFmtId="178" fontId="10" fillId="6" borderId="14" xfId="0" applyNumberFormat="1" applyFont="1" applyFill="1" applyBorder="1" applyAlignment="1" applyProtection="1">
      <alignment horizontal="right" vertical="center"/>
      <protection hidden="1"/>
    </xf>
    <xf numFmtId="0" fontId="10" fillId="6" borderId="12" xfId="0" applyFont="1" applyFill="1" applyBorder="1" applyAlignment="1" applyProtection="1">
      <alignment horizontal="left" vertical="center" indent="1"/>
      <protection hidden="1"/>
    </xf>
    <xf numFmtId="0" fontId="10" fillId="6" borderId="13" xfId="0" applyFont="1" applyFill="1" applyBorder="1" applyAlignment="1" applyProtection="1">
      <alignment horizontal="left" vertical="center" indent="1"/>
      <protection hidden="1"/>
    </xf>
    <xf numFmtId="0" fontId="10" fillId="6" borderId="14" xfId="0" applyFont="1" applyFill="1" applyBorder="1" applyAlignment="1" applyProtection="1">
      <alignment horizontal="left" vertical="center" indent="1"/>
      <protection hidden="1"/>
    </xf>
    <xf numFmtId="0" fontId="10" fillId="6" borderId="53" xfId="0" applyFont="1" applyFill="1" applyBorder="1" applyAlignment="1" applyProtection="1">
      <alignment horizontal="center" vertical="center"/>
      <protection hidden="1"/>
    </xf>
    <xf numFmtId="0" fontId="10" fillId="6" borderId="28" xfId="0" applyFont="1" applyFill="1" applyBorder="1" applyAlignment="1" applyProtection="1">
      <alignment horizontal="center" vertical="center" textRotation="255" wrapText="1"/>
      <protection hidden="1"/>
    </xf>
    <xf numFmtId="0" fontId="10" fillId="6" borderId="29" xfId="0" applyFont="1" applyFill="1" applyBorder="1" applyAlignment="1" applyProtection="1">
      <alignment horizontal="center" vertical="center" textRotation="255"/>
      <protection hidden="1"/>
    </xf>
    <xf numFmtId="0" fontId="10" fillId="6" borderId="16" xfId="0" applyFont="1" applyFill="1" applyBorder="1" applyAlignment="1" applyProtection="1">
      <alignment horizontal="center" vertical="center" textRotation="255"/>
      <protection hidden="1"/>
    </xf>
    <xf numFmtId="0" fontId="10" fillId="6" borderId="11" xfId="0" applyFont="1" applyFill="1" applyBorder="1" applyAlignment="1" applyProtection="1">
      <alignment horizontal="center" vertical="center" textRotation="255"/>
      <protection hidden="1"/>
    </xf>
    <xf numFmtId="0" fontId="10" fillId="6" borderId="51" xfId="0" applyFont="1" applyFill="1" applyBorder="1" applyAlignment="1" applyProtection="1">
      <alignment horizontal="center" vertical="center" textRotation="255"/>
      <protection hidden="1"/>
    </xf>
    <xf numFmtId="0" fontId="10" fillId="6" borderId="14" xfId="0" applyFont="1" applyFill="1" applyBorder="1" applyAlignment="1" applyProtection="1">
      <alignment horizontal="center" vertical="center" textRotation="255"/>
      <protection hidden="1"/>
    </xf>
    <xf numFmtId="0" fontId="10" fillId="6" borderId="41" xfId="0" applyFont="1" applyFill="1" applyBorder="1" applyAlignment="1" applyProtection="1">
      <alignment horizontal="center" vertical="center"/>
      <protection hidden="1"/>
    </xf>
    <xf numFmtId="0" fontId="10" fillId="6" borderId="42" xfId="0" applyFont="1" applyFill="1" applyBorder="1" applyAlignment="1" applyProtection="1">
      <alignment horizontal="center" vertical="center"/>
      <protection hidden="1"/>
    </xf>
    <xf numFmtId="0" fontId="10" fillId="6" borderId="43" xfId="0" applyFont="1" applyFill="1" applyBorder="1" applyAlignment="1" applyProtection="1">
      <alignment horizontal="center" vertical="center"/>
      <protection hidden="1"/>
    </xf>
    <xf numFmtId="178" fontId="10" fillId="6" borderId="42" xfId="0" applyNumberFormat="1" applyFont="1" applyFill="1" applyBorder="1" applyAlignment="1" applyProtection="1">
      <alignment horizontal="right" vertical="center"/>
      <protection hidden="1"/>
    </xf>
    <xf numFmtId="178" fontId="10" fillId="6" borderId="44" xfId="0" applyNumberFormat="1" applyFont="1" applyFill="1" applyBorder="1" applyAlignment="1" applyProtection="1">
      <alignment horizontal="right" vertical="center"/>
      <protection hidden="1"/>
    </xf>
    <xf numFmtId="0" fontId="10" fillId="6" borderId="41" xfId="0" applyFont="1" applyFill="1" applyBorder="1" applyAlignment="1" applyProtection="1">
      <alignment horizontal="left" vertical="center" indent="1"/>
      <protection hidden="1"/>
    </xf>
    <xf numFmtId="0" fontId="10" fillId="6" borderId="42" xfId="0" applyFont="1" applyFill="1" applyBorder="1" applyAlignment="1" applyProtection="1">
      <alignment horizontal="left" vertical="center" indent="1"/>
      <protection hidden="1"/>
    </xf>
    <xf numFmtId="0" fontId="10" fillId="6" borderId="44" xfId="0" applyFont="1" applyFill="1" applyBorder="1" applyAlignment="1" applyProtection="1">
      <alignment horizontal="left" vertical="center" indent="1"/>
      <protection hidden="1"/>
    </xf>
    <xf numFmtId="0" fontId="10" fillId="6" borderId="45" xfId="0" applyFont="1" applyFill="1" applyBorder="1" applyAlignment="1" applyProtection="1">
      <alignment horizontal="center" vertical="center"/>
      <protection hidden="1"/>
    </xf>
    <xf numFmtId="0" fontId="10" fillId="6" borderId="36" xfId="0" applyFont="1" applyFill="1" applyBorder="1" applyAlignment="1" applyProtection="1">
      <alignment horizontal="center" vertical="center"/>
      <protection hidden="1"/>
    </xf>
    <xf numFmtId="0" fontId="10" fillId="6" borderId="38" xfId="0" applyFont="1" applyFill="1" applyBorder="1" applyAlignment="1" applyProtection="1">
      <alignment horizontal="center" vertical="center"/>
      <protection hidden="1"/>
    </xf>
    <xf numFmtId="0" fontId="10" fillId="6" borderId="7" xfId="0" applyFont="1" applyFill="1" applyBorder="1" applyAlignment="1" applyProtection="1">
      <alignment horizontal="center" vertical="center" textRotation="255" wrapText="1"/>
      <protection hidden="1"/>
    </xf>
    <xf numFmtId="0" fontId="10" fillId="6" borderId="9" xfId="0" applyFont="1" applyFill="1" applyBorder="1" applyAlignment="1" applyProtection="1">
      <alignment horizontal="center" vertical="center" textRotation="255"/>
      <protection hidden="1"/>
    </xf>
    <xf numFmtId="0" fontId="10" fillId="6" borderId="10" xfId="0" applyFont="1" applyFill="1" applyBorder="1" applyAlignment="1" applyProtection="1">
      <alignment horizontal="center" vertical="center" textRotation="255"/>
      <protection hidden="1"/>
    </xf>
    <xf numFmtId="0" fontId="10" fillId="6" borderId="12" xfId="0" applyFont="1" applyFill="1" applyBorder="1" applyAlignment="1" applyProtection="1">
      <alignment horizontal="center" vertical="center" textRotation="255"/>
      <protection hidden="1"/>
    </xf>
    <xf numFmtId="0" fontId="10" fillId="6" borderId="46" xfId="0" applyFont="1" applyFill="1" applyBorder="1" applyAlignment="1" applyProtection="1">
      <alignment horizontal="center" vertical="center"/>
      <protection hidden="1"/>
    </xf>
    <xf numFmtId="0" fontId="10" fillId="6" borderId="47" xfId="0" applyFont="1" applyFill="1" applyBorder="1" applyAlignment="1" applyProtection="1">
      <alignment horizontal="center" vertical="center"/>
      <protection hidden="1"/>
    </xf>
    <xf numFmtId="0" fontId="10" fillId="6" borderId="48" xfId="0" applyFont="1" applyFill="1" applyBorder="1" applyAlignment="1" applyProtection="1">
      <alignment horizontal="center" vertical="center"/>
      <protection hidden="1"/>
    </xf>
    <xf numFmtId="178" fontId="10" fillId="6" borderId="47" xfId="2" applyNumberFormat="1" applyFont="1" applyFill="1" applyBorder="1" applyAlignment="1" applyProtection="1">
      <alignment horizontal="right" vertical="center"/>
      <protection locked="0"/>
    </xf>
    <xf numFmtId="178" fontId="10" fillId="6" borderId="49" xfId="2" applyNumberFormat="1" applyFont="1" applyFill="1" applyBorder="1" applyAlignment="1" applyProtection="1">
      <alignment horizontal="right" vertical="center"/>
      <protection locked="0"/>
    </xf>
    <xf numFmtId="0" fontId="10" fillId="6" borderId="46" xfId="0" applyFont="1" applyFill="1" applyBorder="1" applyAlignment="1" applyProtection="1">
      <alignment horizontal="left" vertical="center" indent="1"/>
      <protection hidden="1"/>
    </xf>
    <xf numFmtId="0" fontId="10" fillId="6" borderId="47" xfId="0" applyFont="1" applyFill="1" applyBorder="1" applyAlignment="1" applyProtection="1">
      <alignment horizontal="left" vertical="center" indent="1"/>
      <protection hidden="1"/>
    </xf>
    <xf numFmtId="0" fontId="10" fillId="6" borderId="49" xfId="0" applyFont="1" applyFill="1" applyBorder="1" applyAlignment="1" applyProtection="1">
      <alignment horizontal="left" vertical="center" indent="1"/>
      <protection hidden="1"/>
    </xf>
    <xf numFmtId="0" fontId="10" fillId="6" borderId="50" xfId="0" applyFont="1" applyFill="1" applyBorder="1" applyAlignment="1" applyProtection="1">
      <alignment horizontal="center" vertical="center"/>
      <protection hidden="1"/>
    </xf>
    <xf numFmtId="0" fontId="10" fillId="6" borderId="8" xfId="0" applyFont="1" applyFill="1" applyBorder="1" applyAlignment="1" applyProtection="1">
      <alignment horizontal="center" vertical="center" wrapText="1"/>
      <protection hidden="1"/>
    </xf>
    <xf numFmtId="0" fontId="10" fillId="6" borderId="9" xfId="0" applyFont="1" applyFill="1" applyBorder="1" applyAlignment="1" applyProtection="1">
      <alignment horizontal="center" vertical="center" wrapText="1"/>
      <protection hidden="1"/>
    </xf>
    <xf numFmtId="0" fontId="10" fillId="6" borderId="0" xfId="0" applyFont="1" applyFill="1" applyBorder="1" applyAlignment="1" applyProtection="1">
      <alignment horizontal="center" vertical="center" wrapText="1"/>
      <protection hidden="1"/>
    </xf>
    <xf numFmtId="0" fontId="10" fillId="6" borderId="11" xfId="0" applyFont="1" applyFill="1" applyBorder="1" applyAlignment="1" applyProtection="1">
      <alignment horizontal="center" vertical="center" wrapText="1"/>
      <protection hidden="1"/>
    </xf>
    <xf numFmtId="0" fontId="10" fillId="6" borderId="13" xfId="0" applyFont="1" applyFill="1" applyBorder="1" applyAlignment="1" applyProtection="1">
      <alignment horizontal="center" vertical="center" wrapText="1"/>
      <protection hidden="1"/>
    </xf>
    <xf numFmtId="0" fontId="10" fillId="6" borderId="14" xfId="0" applyFont="1" applyFill="1" applyBorder="1" applyAlignment="1" applyProtection="1">
      <alignment horizontal="center" vertical="center" wrapText="1"/>
      <protection hidden="1"/>
    </xf>
    <xf numFmtId="0" fontId="10" fillId="6" borderId="30" xfId="0" applyFont="1" applyFill="1" applyBorder="1" applyAlignment="1" applyProtection="1">
      <alignment horizontal="center" vertical="center" textRotation="255" wrapText="1"/>
      <protection hidden="1"/>
    </xf>
    <xf numFmtId="0" fontId="10" fillId="6" borderId="29" xfId="0" applyFont="1" applyFill="1" applyBorder="1" applyAlignment="1" applyProtection="1">
      <alignment horizontal="center" vertical="center" textRotation="255" wrapText="1"/>
      <protection hidden="1"/>
    </xf>
    <xf numFmtId="0" fontId="10" fillId="6" borderId="10" xfId="0" applyFont="1" applyFill="1" applyBorder="1" applyAlignment="1" applyProtection="1">
      <alignment horizontal="center" vertical="center" textRotation="255" wrapText="1"/>
      <protection hidden="1"/>
    </xf>
    <xf numFmtId="0" fontId="10" fillId="6" borderId="11" xfId="0" applyFont="1" applyFill="1" applyBorder="1" applyAlignment="1" applyProtection="1">
      <alignment horizontal="center" vertical="center" textRotation="255" wrapText="1"/>
      <protection hidden="1"/>
    </xf>
    <xf numFmtId="0" fontId="10" fillId="6" borderId="12" xfId="0" applyFont="1" applyFill="1" applyBorder="1" applyAlignment="1" applyProtection="1">
      <alignment horizontal="center" vertical="center" textRotation="255" wrapText="1"/>
      <protection hidden="1"/>
    </xf>
    <xf numFmtId="0" fontId="10" fillId="6" borderId="14" xfId="0" applyFont="1" applyFill="1" applyBorder="1" applyAlignment="1" applyProtection="1">
      <alignment horizontal="center" vertical="center" textRotation="255" wrapText="1"/>
      <protection hidden="1"/>
    </xf>
    <xf numFmtId="178" fontId="10" fillId="6" borderId="37" xfId="2" applyNumberFormat="1" applyFont="1" applyFill="1" applyBorder="1" applyAlignment="1" applyProtection="1">
      <alignment horizontal="right" vertical="center"/>
      <protection locked="0"/>
    </xf>
    <xf numFmtId="178" fontId="10" fillId="6" borderId="39" xfId="2" applyNumberFormat="1" applyFont="1" applyFill="1" applyBorder="1" applyAlignment="1" applyProtection="1">
      <alignment horizontal="right" vertical="center"/>
      <protection locked="0"/>
    </xf>
    <xf numFmtId="0" fontId="10" fillId="6" borderId="31" xfId="0" applyFont="1" applyFill="1" applyBorder="1" applyAlignment="1" applyProtection="1">
      <alignment horizontal="center" vertical="center"/>
      <protection hidden="1"/>
    </xf>
    <xf numFmtId="0" fontId="10" fillId="6" borderId="32" xfId="0" applyFont="1" applyFill="1" applyBorder="1" applyAlignment="1" applyProtection="1">
      <alignment horizontal="center" vertical="center"/>
      <protection hidden="1"/>
    </xf>
    <xf numFmtId="0" fontId="10" fillId="6" borderId="33" xfId="0" applyFont="1" applyFill="1" applyBorder="1" applyAlignment="1" applyProtection="1">
      <alignment horizontal="center" vertical="center"/>
      <protection hidden="1"/>
    </xf>
    <xf numFmtId="178" fontId="10" fillId="6" borderId="32" xfId="2" applyNumberFormat="1" applyFont="1" applyFill="1" applyBorder="1" applyAlignment="1" applyProtection="1">
      <alignment horizontal="right" vertical="center"/>
      <protection locked="0"/>
    </xf>
    <xf numFmtId="178" fontId="10" fillId="6" borderId="34" xfId="2" applyNumberFormat="1" applyFont="1" applyFill="1" applyBorder="1" applyAlignment="1" applyProtection="1">
      <alignment horizontal="right" vertical="center"/>
      <protection locked="0"/>
    </xf>
    <xf numFmtId="0" fontId="10" fillId="6" borderId="31" xfId="0" applyFont="1" applyFill="1" applyBorder="1" applyAlignment="1" applyProtection="1">
      <alignment horizontal="left" vertical="center" indent="1"/>
      <protection hidden="1"/>
    </xf>
    <xf numFmtId="0" fontId="10" fillId="6" borderId="32" xfId="0" applyFont="1" applyFill="1" applyBorder="1" applyAlignment="1" applyProtection="1">
      <alignment horizontal="left" vertical="center" indent="1"/>
      <protection hidden="1"/>
    </xf>
    <xf numFmtId="0" fontId="10" fillId="6" borderId="34" xfId="0" applyFont="1" applyFill="1" applyBorder="1" applyAlignment="1" applyProtection="1">
      <alignment horizontal="left" vertical="center" indent="1"/>
      <protection hidden="1"/>
    </xf>
    <xf numFmtId="0" fontId="10" fillId="6" borderId="35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0" fontId="10" fillId="6" borderId="22" xfId="0" applyFont="1" applyFill="1" applyBorder="1" applyAlignment="1" applyProtection="1">
      <alignment horizontal="center" vertical="center"/>
      <protection hidden="1"/>
    </xf>
    <xf numFmtId="0" fontId="10" fillId="6" borderId="23" xfId="0" applyFont="1" applyFill="1" applyBorder="1" applyAlignment="1" applyProtection="1">
      <alignment horizontal="center" vertical="center"/>
      <protection hidden="1"/>
    </xf>
    <xf numFmtId="0" fontId="10" fillId="6" borderId="24" xfId="0" applyFont="1" applyFill="1" applyBorder="1" applyAlignment="1" applyProtection="1">
      <alignment horizontal="center" vertical="center"/>
      <protection hidden="1"/>
    </xf>
    <xf numFmtId="0" fontId="10" fillId="6" borderId="25" xfId="0" applyFont="1" applyFill="1" applyBorder="1" applyAlignment="1" applyProtection="1">
      <alignment horizontal="center" vertical="center"/>
      <protection hidden="1"/>
    </xf>
    <xf numFmtId="0" fontId="10" fillId="6" borderId="26" xfId="0" applyFont="1" applyFill="1" applyBorder="1" applyAlignment="1" applyProtection="1">
      <alignment horizontal="center" vertical="center"/>
      <protection hidden="1"/>
    </xf>
    <xf numFmtId="0" fontId="10" fillId="6" borderId="27" xfId="0" applyFont="1" applyFill="1" applyBorder="1" applyAlignment="1" applyProtection="1">
      <alignment horizontal="center" vertical="center"/>
      <protection hidden="1"/>
    </xf>
    <xf numFmtId="49" fontId="3" fillId="0" borderId="15" xfId="0" applyNumberFormat="1" applyFont="1" applyBorder="1" applyAlignment="1"/>
    <xf numFmtId="0" fontId="0" fillId="0" borderId="18" xfId="0" applyBorder="1" applyAlignment="1"/>
    <xf numFmtId="0" fontId="0" fillId="0" borderId="17" xfId="0" applyBorder="1" applyAlignment="1"/>
    <xf numFmtId="177" fontId="3" fillId="0" borderId="1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/>
    <xf numFmtId="49" fontId="0" fillId="0" borderId="13" xfId="0" applyNumberFormat="1" applyBorder="1" applyAlignme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</cellXfs>
  <cellStyles count="6">
    <cellStyle name="나쁨 2 2" xfId="2" xr:uid="{00000000-0005-0000-0000-000000000000}"/>
    <cellStyle name="쉼표 [0]" xfId="1" builtinId="6"/>
    <cellStyle name="쉼표 [0] 3 4" xfId="4" xr:uid="{00000000-0005-0000-0000-000002000000}"/>
    <cellStyle name="표준" xfId="0" builtinId="0"/>
    <cellStyle name="표준 10" xfId="5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220344</xdr:colOff>
      <xdr:row>0</xdr:row>
      <xdr:rowOff>45296</xdr:rowOff>
    </xdr:from>
    <xdr:to>
      <xdr:col>24</xdr:col>
      <xdr:colOff>249115</xdr:colOff>
      <xdr:row>2</xdr:row>
      <xdr:rowOff>6828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06594" y="45296"/>
          <a:ext cx="3029146" cy="494932"/>
        </a:xfrm>
        <a:prstGeom prst="rect">
          <a:avLst/>
        </a:prstGeom>
        <a:noFill/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0"/>
  <sheetViews>
    <sheetView tabSelected="1" view="pageBreakPreview" zoomScaleNormal="100" zoomScaleSheetLayoutView="100" workbookViewId="0">
      <selection sqref="A1:AJ2"/>
    </sheetView>
  </sheetViews>
  <sheetFormatPr defaultColWidth="2.77734375" defaultRowHeight="13.5"/>
  <cols>
    <col min="1" max="19" width="3.33203125" style="43" customWidth="1"/>
    <col min="20" max="30" width="4.33203125" style="43" customWidth="1"/>
    <col min="31" max="35" width="4.77734375" style="43" customWidth="1"/>
    <col min="36" max="36" width="4.5546875" style="43" customWidth="1"/>
    <col min="37" max="40" width="2.77734375" style="43" customWidth="1"/>
    <col min="41" max="92" width="2.77734375" style="44" customWidth="1"/>
    <col min="93" max="197" width="2.77734375" style="44"/>
    <col min="198" max="216" width="3.33203125" style="44" customWidth="1"/>
    <col min="217" max="227" width="4.33203125" style="44" customWidth="1"/>
    <col min="228" max="233" width="4.77734375" style="44" customWidth="1"/>
    <col min="234" max="234" width="5" style="44" customWidth="1"/>
    <col min="235" max="243" width="2.77734375" style="44" customWidth="1"/>
    <col min="244" max="244" width="3.77734375" style="44" customWidth="1"/>
    <col min="245" max="296" width="2.77734375" style="44" customWidth="1"/>
    <col min="297" max="453" width="2.77734375" style="44"/>
    <col min="454" max="472" width="3.33203125" style="44" customWidth="1"/>
    <col min="473" max="483" width="4.33203125" style="44" customWidth="1"/>
    <col min="484" max="489" width="4.77734375" style="44" customWidth="1"/>
    <col min="490" max="490" width="5" style="44" customWidth="1"/>
    <col min="491" max="499" width="2.77734375" style="44" customWidth="1"/>
    <col min="500" max="500" width="3.77734375" style="44" customWidth="1"/>
    <col min="501" max="552" width="2.77734375" style="44" customWidth="1"/>
    <col min="553" max="709" width="2.77734375" style="44"/>
    <col min="710" max="728" width="3.33203125" style="44" customWidth="1"/>
    <col min="729" max="739" width="4.33203125" style="44" customWidth="1"/>
    <col min="740" max="745" width="4.77734375" style="44" customWidth="1"/>
    <col min="746" max="746" width="5" style="44" customWidth="1"/>
    <col min="747" max="755" width="2.77734375" style="44" customWidth="1"/>
    <col min="756" max="756" width="3.77734375" style="44" customWidth="1"/>
    <col min="757" max="808" width="2.77734375" style="44" customWidth="1"/>
    <col min="809" max="965" width="2.77734375" style="44"/>
    <col min="966" max="984" width="3.33203125" style="44" customWidth="1"/>
    <col min="985" max="995" width="4.33203125" style="44" customWidth="1"/>
    <col min="996" max="1001" width="4.77734375" style="44" customWidth="1"/>
    <col min="1002" max="1002" width="5" style="44" customWidth="1"/>
    <col min="1003" max="1011" width="2.77734375" style="44" customWidth="1"/>
    <col min="1012" max="1012" width="3.77734375" style="44" customWidth="1"/>
    <col min="1013" max="1064" width="2.77734375" style="44" customWidth="1"/>
    <col min="1065" max="1221" width="2.77734375" style="44"/>
    <col min="1222" max="1240" width="3.33203125" style="44" customWidth="1"/>
    <col min="1241" max="1251" width="4.33203125" style="44" customWidth="1"/>
    <col min="1252" max="1257" width="4.77734375" style="44" customWidth="1"/>
    <col min="1258" max="1258" width="5" style="44" customWidth="1"/>
    <col min="1259" max="1267" width="2.77734375" style="44" customWidth="1"/>
    <col min="1268" max="1268" width="3.77734375" style="44" customWidth="1"/>
    <col min="1269" max="1320" width="2.77734375" style="44" customWidth="1"/>
    <col min="1321" max="1477" width="2.77734375" style="44"/>
    <col min="1478" max="1496" width="3.33203125" style="44" customWidth="1"/>
    <col min="1497" max="1507" width="4.33203125" style="44" customWidth="1"/>
    <col min="1508" max="1513" width="4.77734375" style="44" customWidth="1"/>
    <col min="1514" max="1514" width="5" style="44" customWidth="1"/>
    <col min="1515" max="1523" width="2.77734375" style="44" customWidth="1"/>
    <col min="1524" max="1524" width="3.77734375" style="44" customWidth="1"/>
    <col min="1525" max="1576" width="2.77734375" style="44" customWidth="1"/>
    <col min="1577" max="1733" width="2.77734375" style="44"/>
    <col min="1734" max="1752" width="3.33203125" style="44" customWidth="1"/>
    <col min="1753" max="1763" width="4.33203125" style="44" customWidth="1"/>
    <col min="1764" max="1769" width="4.77734375" style="44" customWidth="1"/>
    <col min="1770" max="1770" width="5" style="44" customWidth="1"/>
    <col min="1771" max="1779" width="2.77734375" style="44" customWidth="1"/>
    <col min="1780" max="1780" width="3.77734375" style="44" customWidth="1"/>
    <col min="1781" max="1832" width="2.77734375" style="44" customWidth="1"/>
    <col min="1833" max="1989" width="2.77734375" style="44"/>
    <col min="1990" max="2008" width="3.33203125" style="44" customWidth="1"/>
    <col min="2009" max="2019" width="4.33203125" style="44" customWidth="1"/>
    <col min="2020" max="2025" width="4.77734375" style="44" customWidth="1"/>
    <col min="2026" max="2026" width="5" style="44" customWidth="1"/>
    <col min="2027" max="2035" width="2.77734375" style="44" customWidth="1"/>
    <col min="2036" max="2036" width="3.77734375" style="44" customWidth="1"/>
    <col min="2037" max="2088" width="2.77734375" style="44" customWidth="1"/>
    <col min="2089" max="2245" width="2.77734375" style="44"/>
    <col min="2246" max="2264" width="3.33203125" style="44" customWidth="1"/>
    <col min="2265" max="2275" width="4.33203125" style="44" customWidth="1"/>
    <col min="2276" max="2281" width="4.77734375" style="44" customWidth="1"/>
    <col min="2282" max="2282" width="5" style="44" customWidth="1"/>
    <col min="2283" max="2291" width="2.77734375" style="44" customWidth="1"/>
    <col min="2292" max="2292" width="3.77734375" style="44" customWidth="1"/>
    <col min="2293" max="2344" width="2.77734375" style="44" customWidth="1"/>
    <col min="2345" max="2501" width="2.77734375" style="44"/>
    <col min="2502" max="2520" width="3.33203125" style="44" customWidth="1"/>
    <col min="2521" max="2531" width="4.33203125" style="44" customWidth="1"/>
    <col min="2532" max="2537" width="4.77734375" style="44" customWidth="1"/>
    <col min="2538" max="2538" width="5" style="44" customWidth="1"/>
    <col min="2539" max="2547" width="2.77734375" style="44" customWidth="1"/>
    <col min="2548" max="2548" width="3.77734375" style="44" customWidth="1"/>
    <col min="2549" max="2600" width="2.77734375" style="44" customWidth="1"/>
    <col min="2601" max="2757" width="2.77734375" style="44"/>
    <col min="2758" max="2776" width="3.33203125" style="44" customWidth="1"/>
    <col min="2777" max="2787" width="4.33203125" style="44" customWidth="1"/>
    <col min="2788" max="2793" width="4.77734375" style="44" customWidth="1"/>
    <col min="2794" max="2794" width="5" style="44" customWidth="1"/>
    <col min="2795" max="2803" width="2.77734375" style="44" customWidth="1"/>
    <col min="2804" max="2804" width="3.77734375" style="44" customWidth="1"/>
    <col min="2805" max="2856" width="2.77734375" style="44" customWidth="1"/>
    <col min="2857" max="3013" width="2.77734375" style="44"/>
    <col min="3014" max="3032" width="3.33203125" style="44" customWidth="1"/>
    <col min="3033" max="3043" width="4.33203125" style="44" customWidth="1"/>
    <col min="3044" max="3049" width="4.77734375" style="44" customWidth="1"/>
    <col min="3050" max="3050" width="5" style="44" customWidth="1"/>
    <col min="3051" max="3059" width="2.77734375" style="44" customWidth="1"/>
    <col min="3060" max="3060" width="3.77734375" style="44" customWidth="1"/>
    <col min="3061" max="3112" width="2.77734375" style="44" customWidth="1"/>
    <col min="3113" max="3269" width="2.77734375" style="44"/>
    <col min="3270" max="3288" width="3.33203125" style="44" customWidth="1"/>
    <col min="3289" max="3299" width="4.33203125" style="44" customWidth="1"/>
    <col min="3300" max="3305" width="4.77734375" style="44" customWidth="1"/>
    <col min="3306" max="3306" width="5" style="44" customWidth="1"/>
    <col min="3307" max="3315" width="2.77734375" style="44" customWidth="1"/>
    <col min="3316" max="3316" width="3.77734375" style="44" customWidth="1"/>
    <col min="3317" max="3368" width="2.77734375" style="44" customWidth="1"/>
    <col min="3369" max="3525" width="2.77734375" style="44"/>
    <col min="3526" max="3544" width="3.33203125" style="44" customWidth="1"/>
    <col min="3545" max="3555" width="4.33203125" style="44" customWidth="1"/>
    <col min="3556" max="3561" width="4.77734375" style="44" customWidth="1"/>
    <col min="3562" max="3562" width="5" style="44" customWidth="1"/>
    <col min="3563" max="3571" width="2.77734375" style="44" customWidth="1"/>
    <col min="3572" max="3572" width="3.77734375" style="44" customWidth="1"/>
    <col min="3573" max="3624" width="2.77734375" style="44" customWidth="1"/>
    <col min="3625" max="3781" width="2.77734375" style="44"/>
    <col min="3782" max="3800" width="3.33203125" style="44" customWidth="1"/>
    <col min="3801" max="3811" width="4.33203125" style="44" customWidth="1"/>
    <col min="3812" max="3817" width="4.77734375" style="44" customWidth="1"/>
    <col min="3818" max="3818" width="5" style="44" customWidth="1"/>
    <col min="3819" max="3827" width="2.77734375" style="44" customWidth="1"/>
    <col min="3828" max="3828" width="3.77734375" style="44" customWidth="1"/>
    <col min="3829" max="3880" width="2.77734375" style="44" customWidth="1"/>
    <col min="3881" max="4037" width="2.77734375" style="44"/>
    <col min="4038" max="4056" width="3.33203125" style="44" customWidth="1"/>
    <col min="4057" max="4067" width="4.33203125" style="44" customWidth="1"/>
    <col min="4068" max="4073" width="4.77734375" style="44" customWidth="1"/>
    <col min="4074" max="4074" width="5" style="44" customWidth="1"/>
    <col min="4075" max="4083" width="2.77734375" style="44" customWidth="1"/>
    <col min="4084" max="4084" width="3.77734375" style="44" customWidth="1"/>
    <col min="4085" max="4136" width="2.77734375" style="44" customWidth="1"/>
    <col min="4137" max="4293" width="2.77734375" style="44"/>
    <col min="4294" max="4312" width="3.33203125" style="44" customWidth="1"/>
    <col min="4313" max="4323" width="4.33203125" style="44" customWidth="1"/>
    <col min="4324" max="4329" width="4.77734375" style="44" customWidth="1"/>
    <col min="4330" max="4330" width="5" style="44" customWidth="1"/>
    <col min="4331" max="4339" width="2.77734375" style="44" customWidth="1"/>
    <col min="4340" max="4340" width="3.77734375" style="44" customWidth="1"/>
    <col min="4341" max="4392" width="2.77734375" style="44" customWidth="1"/>
    <col min="4393" max="4549" width="2.77734375" style="44"/>
    <col min="4550" max="4568" width="3.33203125" style="44" customWidth="1"/>
    <col min="4569" max="4579" width="4.33203125" style="44" customWidth="1"/>
    <col min="4580" max="4585" width="4.77734375" style="44" customWidth="1"/>
    <col min="4586" max="4586" width="5" style="44" customWidth="1"/>
    <col min="4587" max="4595" width="2.77734375" style="44" customWidth="1"/>
    <col min="4596" max="4596" width="3.77734375" style="44" customWidth="1"/>
    <col min="4597" max="4648" width="2.77734375" style="44" customWidth="1"/>
    <col min="4649" max="4805" width="2.77734375" style="44"/>
    <col min="4806" max="4824" width="3.33203125" style="44" customWidth="1"/>
    <col min="4825" max="4835" width="4.33203125" style="44" customWidth="1"/>
    <col min="4836" max="4841" width="4.77734375" style="44" customWidth="1"/>
    <col min="4842" max="4842" width="5" style="44" customWidth="1"/>
    <col min="4843" max="4851" width="2.77734375" style="44" customWidth="1"/>
    <col min="4852" max="4852" width="3.77734375" style="44" customWidth="1"/>
    <col min="4853" max="4904" width="2.77734375" style="44" customWidth="1"/>
    <col min="4905" max="5061" width="2.77734375" style="44"/>
    <col min="5062" max="5080" width="3.33203125" style="44" customWidth="1"/>
    <col min="5081" max="5091" width="4.33203125" style="44" customWidth="1"/>
    <col min="5092" max="5097" width="4.77734375" style="44" customWidth="1"/>
    <col min="5098" max="5098" width="5" style="44" customWidth="1"/>
    <col min="5099" max="5107" width="2.77734375" style="44" customWidth="1"/>
    <col min="5108" max="5108" width="3.77734375" style="44" customWidth="1"/>
    <col min="5109" max="5160" width="2.77734375" style="44" customWidth="1"/>
    <col min="5161" max="5317" width="2.77734375" style="44"/>
    <col min="5318" max="5336" width="3.33203125" style="44" customWidth="1"/>
    <col min="5337" max="5347" width="4.33203125" style="44" customWidth="1"/>
    <col min="5348" max="5353" width="4.77734375" style="44" customWidth="1"/>
    <col min="5354" max="5354" width="5" style="44" customWidth="1"/>
    <col min="5355" max="5363" width="2.77734375" style="44" customWidth="1"/>
    <col min="5364" max="5364" width="3.77734375" style="44" customWidth="1"/>
    <col min="5365" max="5416" width="2.77734375" style="44" customWidth="1"/>
    <col min="5417" max="5573" width="2.77734375" style="44"/>
    <col min="5574" max="5592" width="3.33203125" style="44" customWidth="1"/>
    <col min="5593" max="5603" width="4.33203125" style="44" customWidth="1"/>
    <col min="5604" max="5609" width="4.77734375" style="44" customWidth="1"/>
    <col min="5610" max="5610" width="5" style="44" customWidth="1"/>
    <col min="5611" max="5619" width="2.77734375" style="44" customWidth="1"/>
    <col min="5620" max="5620" width="3.77734375" style="44" customWidth="1"/>
    <col min="5621" max="5672" width="2.77734375" style="44" customWidth="1"/>
    <col min="5673" max="5829" width="2.77734375" style="44"/>
    <col min="5830" max="5848" width="3.33203125" style="44" customWidth="1"/>
    <col min="5849" max="5859" width="4.33203125" style="44" customWidth="1"/>
    <col min="5860" max="5865" width="4.77734375" style="44" customWidth="1"/>
    <col min="5866" max="5866" width="5" style="44" customWidth="1"/>
    <col min="5867" max="5875" width="2.77734375" style="44" customWidth="1"/>
    <col min="5876" max="5876" width="3.77734375" style="44" customWidth="1"/>
    <col min="5877" max="5928" width="2.77734375" style="44" customWidth="1"/>
    <col min="5929" max="6085" width="2.77734375" style="44"/>
    <col min="6086" max="6104" width="3.33203125" style="44" customWidth="1"/>
    <col min="6105" max="6115" width="4.33203125" style="44" customWidth="1"/>
    <col min="6116" max="6121" width="4.77734375" style="44" customWidth="1"/>
    <col min="6122" max="6122" width="5" style="44" customWidth="1"/>
    <col min="6123" max="6131" width="2.77734375" style="44" customWidth="1"/>
    <col min="6132" max="6132" width="3.77734375" style="44" customWidth="1"/>
    <col min="6133" max="6184" width="2.77734375" style="44" customWidth="1"/>
    <col min="6185" max="6341" width="2.77734375" style="44"/>
    <col min="6342" max="6360" width="3.33203125" style="44" customWidth="1"/>
    <col min="6361" max="6371" width="4.33203125" style="44" customWidth="1"/>
    <col min="6372" max="6377" width="4.77734375" style="44" customWidth="1"/>
    <col min="6378" max="6378" width="5" style="44" customWidth="1"/>
    <col min="6379" max="6387" width="2.77734375" style="44" customWidth="1"/>
    <col min="6388" max="6388" width="3.77734375" style="44" customWidth="1"/>
    <col min="6389" max="6440" width="2.77734375" style="44" customWidth="1"/>
    <col min="6441" max="6597" width="2.77734375" style="44"/>
    <col min="6598" max="6616" width="3.33203125" style="44" customWidth="1"/>
    <col min="6617" max="6627" width="4.33203125" style="44" customWidth="1"/>
    <col min="6628" max="6633" width="4.77734375" style="44" customWidth="1"/>
    <col min="6634" max="6634" width="5" style="44" customWidth="1"/>
    <col min="6635" max="6643" width="2.77734375" style="44" customWidth="1"/>
    <col min="6644" max="6644" width="3.77734375" style="44" customWidth="1"/>
    <col min="6645" max="6696" width="2.77734375" style="44" customWidth="1"/>
    <col min="6697" max="6853" width="2.77734375" style="44"/>
    <col min="6854" max="6872" width="3.33203125" style="44" customWidth="1"/>
    <col min="6873" max="6883" width="4.33203125" style="44" customWidth="1"/>
    <col min="6884" max="6889" width="4.77734375" style="44" customWidth="1"/>
    <col min="6890" max="6890" width="5" style="44" customWidth="1"/>
    <col min="6891" max="6899" width="2.77734375" style="44" customWidth="1"/>
    <col min="6900" max="6900" width="3.77734375" style="44" customWidth="1"/>
    <col min="6901" max="6952" width="2.77734375" style="44" customWidth="1"/>
    <col min="6953" max="7109" width="2.77734375" style="44"/>
    <col min="7110" max="7128" width="3.33203125" style="44" customWidth="1"/>
    <col min="7129" max="7139" width="4.33203125" style="44" customWidth="1"/>
    <col min="7140" max="7145" width="4.77734375" style="44" customWidth="1"/>
    <col min="7146" max="7146" width="5" style="44" customWidth="1"/>
    <col min="7147" max="7155" width="2.77734375" style="44" customWidth="1"/>
    <col min="7156" max="7156" width="3.77734375" style="44" customWidth="1"/>
    <col min="7157" max="7208" width="2.77734375" style="44" customWidth="1"/>
    <col min="7209" max="7365" width="2.77734375" style="44"/>
    <col min="7366" max="7384" width="3.33203125" style="44" customWidth="1"/>
    <col min="7385" max="7395" width="4.33203125" style="44" customWidth="1"/>
    <col min="7396" max="7401" width="4.77734375" style="44" customWidth="1"/>
    <col min="7402" max="7402" width="5" style="44" customWidth="1"/>
    <col min="7403" max="7411" width="2.77734375" style="44" customWidth="1"/>
    <col min="7412" max="7412" width="3.77734375" style="44" customWidth="1"/>
    <col min="7413" max="7464" width="2.77734375" style="44" customWidth="1"/>
    <col min="7465" max="7621" width="2.77734375" style="44"/>
    <col min="7622" max="7640" width="3.33203125" style="44" customWidth="1"/>
    <col min="7641" max="7651" width="4.33203125" style="44" customWidth="1"/>
    <col min="7652" max="7657" width="4.77734375" style="44" customWidth="1"/>
    <col min="7658" max="7658" width="5" style="44" customWidth="1"/>
    <col min="7659" max="7667" width="2.77734375" style="44" customWidth="1"/>
    <col min="7668" max="7668" width="3.77734375" style="44" customWidth="1"/>
    <col min="7669" max="7720" width="2.77734375" style="44" customWidth="1"/>
    <col min="7721" max="7877" width="2.77734375" style="44"/>
    <col min="7878" max="7896" width="3.33203125" style="44" customWidth="1"/>
    <col min="7897" max="7907" width="4.33203125" style="44" customWidth="1"/>
    <col min="7908" max="7913" width="4.77734375" style="44" customWidth="1"/>
    <col min="7914" max="7914" width="5" style="44" customWidth="1"/>
    <col min="7915" max="7923" width="2.77734375" style="44" customWidth="1"/>
    <col min="7924" max="7924" width="3.77734375" style="44" customWidth="1"/>
    <col min="7925" max="7976" width="2.77734375" style="44" customWidth="1"/>
    <col min="7977" max="8133" width="2.77734375" style="44"/>
    <col min="8134" max="8152" width="3.33203125" style="44" customWidth="1"/>
    <col min="8153" max="8163" width="4.33203125" style="44" customWidth="1"/>
    <col min="8164" max="8169" width="4.77734375" style="44" customWidth="1"/>
    <col min="8170" max="8170" width="5" style="44" customWidth="1"/>
    <col min="8171" max="8179" width="2.77734375" style="44" customWidth="1"/>
    <col min="8180" max="8180" width="3.77734375" style="44" customWidth="1"/>
    <col min="8181" max="8232" width="2.77734375" style="44" customWidth="1"/>
    <col min="8233" max="8389" width="2.77734375" style="44"/>
    <col min="8390" max="8408" width="3.33203125" style="44" customWidth="1"/>
    <col min="8409" max="8419" width="4.33203125" style="44" customWidth="1"/>
    <col min="8420" max="8425" width="4.77734375" style="44" customWidth="1"/>
    <col min="8426" max="8426" width="5" style="44" customWidth="1"/>
    <col min="8427" max="8435" width="2.77734375" style="44" customWidth="1"/>
    <col min="8436" max="8436" width="3.77734375" style="44" customWidth="1"/>
    <col min="8437" max="8488" width="2.77734375" style="44" customWidth="1"/>
    <col min="8489" max="8645" width="2.77734375" style="44"/>
    <col min="8646" max="8664" width="3.33203125" style="44" customWidth="1"/>
    <col min="8665" max="8675" width="4.33203125" style="44" customWidth="1"/>
    <col min="8676" max="8681" width="4.77734375" style="44" customWidth="1"/>
    <col min="8682" max="8682" width="5" style="44" customWidth="1"/>
    <col min="8683" max="8691" width="2.77734375" style="44" customWidth="1"/>
    <col min="8692" max="8692" width="3.77734375" style="44" customWidth="1"/>
    <col min="8693" max="8744" width="2.77734375" style="44" customWidth="1"/>
    <col min="8745" max="8901" width="2.77734375" style="44"/>
    <col min="8902" max="8920" width="3.33203125" style="44" customWidth="1"/>
    <col min="8921" max="8931" width="4.33203125" style="44" customWidth="1"/>
    <col min="8932" max="8937" width="4.77734375" style="44" customWidth="1"/>
    <col min="8938" max="8938" width="5" style="44" customWidth="1"/>
    <col min="8939" max="8947" width="2.77734375" style="44" customWidth="1"/>
    <col min="8948" max="8948" width="3.77734375" style="44" customWidth="1"/>
    <col min="8949" max="9000" width="2.77734375" style="44" customWidth="1"/>
    <col min="9001" max="9157" width="2.77734375" style="44"/>
    <col min="9158" max="9176" width="3.33203125" style="44" customWidth="1"/>
    <col min="9177" max="9187" width="4.33203125" style="44" customWidth="1"/>
    <col min="9188" max="9193" width="4.77734375" style="44" customWidth="1"/>
    <col min="9194" max="9194" width="5" style="44" customWidth="1"/>
    <col min="9195" max="9203" width="2.77734375" style="44" customWidth="1"/>
    <col min="9204" max="9204" width="3.77734375" style="44" customWidth="1"/>
    <col min="9205" max="9256" width="2.77734375" style="44" customWidth="1"/>
    <col min="9257" max="9413" width="2.77734375" style="44"/>
    <col min="9414" max="9432" width="3.33203125" style="44" customWidth="1"/>
    <col min="9433" max="9443" width="4.33203125" style="44" customWidth="1"/>
    <col min="9444" max="9449" width="4.77734375" style="44" customWidth="1"/>
    <col min="9450" max="9450" width="5" style="44" customWidth="1"/>
    <col min="9451" max="9459" width="2.77734375" style="44" customWidth="1"/>
    <col min="9460" max="9460" width="3.77734375" style="44" customWidth="1"/>
    <col min="9461" max="9512" width="2.77734375" style="44" customWidth="1"/>
    <col min="9513" max="9669" width="2.77734375" style="44"/>
    <col min="9670" max="9688" width="3.33203125" style="44" customWidth="1"/>
    <col min="9689" max="9699" width="4.33203125" style="44" customWidth="1"/>
    <col min="9700" max="9705" width="4.77734375" style="44" customWidth="1"/>
    <col min="9706" max="9706" width="5" style="44" customWidth="1"/>
    <col min="9707" max="9715" width="2.77734375" style="44" customWidth="1"/>
    <col min="9716" max="9716" width="3.77734375" style="44" customWidth="1"/>
    <col min="9717" max="9768" width="2.77734375" style="44" customWidth="1"/>
    <col min="9769" max="9925" width="2.77734375" style="44"/>
    <col min="9926" max="9944" width="3.33203125" style="44" customWidth="1"/>
    <col min="9945" max="9955" width="4.33203125" style="44" customWidth="1"/>
    <col min="9956" max="9961" width="4.77734375" style="44" customWidth="1"/>
    <col min="9962" max="9962" width="5" style="44" customWidth="1"/>
    <col min="9963" max="9971" width="2.77734375" style="44" customWidth="1"/>
    <col min="9972" max="9972" width="3.77734375" style="44" customWidth="1"/>
    <col min="9973" max="10024" width="2.77734375" style="44" customWidth="1"/>
    <col min="10025" max="10181" width="2.77734375" style="44"/>
    <col min="10182" max="10200" width="3.33203125" style="44" customWidth="1"/>
    <col min="10201" max="10211" width="4.33203125" style="44" customWidth="1"/>
    <col min="10212" max="10217" width="4.77734375" style="44" customWidth="1"/>
    <col min="10218" max="10218" width="5" style="44" customWidth="1"/>
    <col min="10219" max="10227" width="2.77734375" style="44" customWidth="1"/>
    <col min="10228" max="10228" width="3.77734375" style="44" customWidth="1"/>
    <col min="10229" max="10280" width="2.77734375" style="44" customWidth="1"/>
    <col min="10281" max="10437" width="2.77734375" style="44"/>
    <col min="10438" max="10456" width="3.33203125" style="44" customWidth="1"/>
    <col min="10457" max="10467" width="4.33203125" style="44" customWidth="1"/>
    <col min="10468" max="10473" width="4.77734375" style="44" customWidth="1"/>
    <col min="10474" max="10474" width="5" style="44" customWidth="1"/>
    <col min="10475" max="10483" width="2.77734375" style="44" customWidth="1"/>
    <col min="10484" max="10484" width="3.77734375" style="44" customWidth="1"/>
    <col min="10485" max="10536" width="2.77734375" style="44" customWidth="1"/>
    <col min="10537" max="10693" width="2.77734375" style="44"/>
    <col min="10694" max="10712" width="3.33203125" style="44" customWidth="1"/>
    <col min="10713" max="10723" width="4.33203125" style="44" customWidth="1"/>
    <col min="10724" max="10729" width="4.77734375" style="44" customWidth="1"/>
    <col min="10730" max="10730" width="5" style="44" customWidth="1"/>
    <col min="10731" max="10739" width="2.77734375" style="44" customWidth="1"/>
    <col min="10740" max="10740" width="3.77734375" style="44" customWidth="1"/>
    <col min="10741" max="10792" width="2.77734375" style="44" customWidth="1"/>
    <col min="10793" max="10949" width="2.77734375" style="44"/>
    <col min="10950" max="10968" width="3.33203125" style="44" customWidth="1"/>
    <col min="10969" max="10979" width="4.33203125" style="44" customWidth="1"/>
    <col min="10980" max="10985" width="4.77734375" style="44" customWidth="1"/>
    <col min="10986" max="10986" width="5" style="44" customWidth="1"/>
    <col min="10987" max="10995" width="2.77734375" style="44" customWidth="1"/>
    <col min="10996" max="10996" width="3.77734375" style="44" customWidth="1"/>
    <col min="10997" max="11048" width="2.77734375" style="44" customWidth="1"/>
    <col min="11049" max="11205" width="2.77734375" style="44"/>
    <col min="11206" max="11224" width="3.33203125" style="44" customWidth="1"/>
    <col min="11225" max="11235" width="4.33203125" style="44" customWidth="1"/>
    <col min="11236" max="11241" width="4.77734375" style="44" customWidth="1"/>
    <col min="11242" max="11242" width="5" style="44" customWidth="1"/>
    <col min="11243" max="11251" width="2.77734375" style="44" customWidth="1"/>
    <col min="11252" max="11252" width="3.77734375" style="44" customWidth="1"/>
    <col min="11253" max="11304" width="2.77734375" style="44" customWidth="1"/>
    <col min="11305" max="11461" width="2.77734375" style="44"/>
    <col min="11462" max="11480" width="3.33203125" style="44" customWidth="1"/>
    <col min="11481" max="11491" width="4.33203125" style="44" customWidth="1"/>
    <col min="11492" max="11497" width="4.77734375" style="44" customWidth="1"/>
    <col min="11498" max="11498" width="5" style="44" customWidth="1"/>
    <col min="11499" max="11507" width="2.77734375" style="44" customWidth="1"/>
    <col min="11508" max="11508" width="3.77734375" style="44" customWidth="1"/>
    <col min="11509" max="11560" width="2.77734375" style="44" customWidth="1"/>
    <col min="11561" max="11717" width="2.77734375" style="44"/>
    <col min="11718" max="11736" width="3.33203125" style="44" customWidth="1"/>
    <col min="11737" max="11747" width="4.33203125" style="44" customWidth="1"/>
    <col min="11748" max="11753" width="4.77734375" style="44" customWidth="1"/>
    <col min="11754" max="11754" width="5" style="44" customWidth="1"/>
    <col min="11755" max="11763" width="2.77734375" style="44" customWidth="1"/>
    <col min="11764" max="11764" width="3.77734375" style="44" customWidth="1"/>
    <col min="11765" max="11816" width="2.77734375" style="44" customWidth="1"/>
    <col min="11817" max="11973" width="2.77734375" style="44"/>
    <col min="11974" max="11992" width="3.33203125" style="44" customWidth="1"/>
    <col min="11993" max="12003" width="4.33203125" style="44" customWidth="1"/>
    <col min="12004" max="12009" width="4.77734375" style="44" customWidth="1"/>
    <col min="12010" max="12010" width="5" style="44" customWidth="1"/>
    <col min="12011" max="12019" width="2.77734375" style="44" customWidth="1"/>
    <col min="12020" max="12020" width="3.77734375" style="44" customWidth="1"/>
    <col min="12021" max="12072" width="2.77734375" style="44" customWidth="1"/>
    <col min="12073" max="12229" width="2.77734375" style="44"/>
    <col min="12230" max="12248" width="3.33203125" style="44" customWidth="1"/>
    <col min="12249" max="12259" width="4.33203125" style="44" customWidth="1"/>
    <col min="12260" max="12265" width="4.77734375" style="44" customWidth="1"/>
    <col min="12266" max="12266" width="5" style="44" customWidth="1"/>
    <col min="12267" max="12275" width="2.77734375" style="44" customWidth="1"/>
    <col min="12276" max="12276" width="3.77734375" style="44" customWidth="1"/>
    <col min="12277" max="12328" width="2.77734375" style="44" customWidth="1"/>
    <col min="12329" max="12485" width="2.77734375" style="44"/>
    <col min="12486" max="12504" width="3.33203125" style="44" customWidth="1"/>
    <col min="12505" max="12515" width="4.33203125" style="44" customWidth="1"/>
    <col min="12516" max="12521" width="4.77734375" style="44" customWidth="1"/>
    <col min="12522" max="12522" width="5" style="44" customWidth="1"/>
    <col min="12523" max="12531" width="2.77734375" style="44" customWidth="1"/>
    <col min="12532" max="12532" width="3.77734375" style="44" customWidth="1"/>
    <col min="12533" max="12584" width="2.77734375" style="44" customWidth="1"/>
    <col min="12585" max="12741" width="2.77734375" style="44"/>
    <col min="12742" max="12760" width="3.33203125" style="44" customWidth="1"/>
    <col min="12761" max="12771" width="4.33203125" style="44" customWidth="1"/>
    <col min="12772" max="12777" width="4.77734375" style="44" customWidth="1"/>
    <col min="12778" max="12778" width="5" style="44" customWidth="1"/>
    <col min="12779" max="12787" width="2.77734375" style="44" customWidth="1"/>
    <col min="12788" max="12788" width="3.77734375" style="44" customWidth="1"/>
    <col min="12789" max="12840" width="2.77734375" style="44" customWidth="1"/>
    <col min="12841" max="12997" width="2.77734375" style="44"/>
    <col min="12998" max="13016" width="3.33203125" style="44" customWidth="1"/>
    <col min="13017" max="13027" width="4.33203125" style="44" customWidth="1"/>
    <col min="13028" max="13033" width="4.77734375" style="44" customWidth="1"/>
    <col min="13034" max="13034" width="5" style="44" customWidth="1"/>
    <col min="13035" max="13043" width="2.77734375" style="44" customWidth="1"/>
    <col min="13044" max="13044" width="3.77734375" style="44" customWidth="1"/>
    <col min="13045" max="13096" width="2.77734375" style="44" customWidth="1"/>
    <col min="13097" max="13253" width="2.77734375" style="44"/>
    <col min="13254" max="13272" width="3.33203125" style="44" customWidth="1"/>
    <col min="13273" max="13283" width="4.33203125" style="44" customWidth="1"/>
    <col min="13284" max="13289" width="4.77734375" style="44" customWidth="1"/>
    <col min="13290" max="13290" width="5" style="44" customWidth="1"/>
    <col min="13291" max="13299" width="2.77734375" style="44" customWidth="1"/>
    <col min="13300" max="13300" width="3.77734375" style="44" customWidth="1"/>
    <col min="13301" max="13352" width="2.77734375" style="44" customWidth="1"/>
    <col min="13353" max="13509" width="2.77734375" style="44"/>
    <col min="13510" max="13528" width="3.33203125" style="44" customWidth="1"/>
    <col min="13529" max="13539" width="4.33203125" style="44" customWidth="1"/>
    <col min="13540" max="13545" width="4.77734375" style="44" customWidth="1"/>
    <col min="13546" max="13546" width="5" style="44" customWidth="1"/>
    <col min="13547" max="13555" width="2.77734375" style="44" customWidth="1"/>
    <col min="13556" max="13556" width="3.77734375" style="44" customWidth="1"/>
    <col min="13557" max="13608" width="2.77734375" style="44" customWidth="1"/>
    <col min="13609" max="13765" width="2.77734375" style="44"/>
    <col min="13766" max="13784" width="3.33203125" style="44" customWidth="1"/>
    <col min="13785" max="13795" width="4.33203125" style="44" customWidth="1"/>
    <col min="13796" max="13801" width="4.77734375" style="44" customWidth="1"/>
    <col min="13802" max="13802" width="5" style="44" customWidth="1"/>
    <col min="13803" max="13811" width="2.77734375" style="44" customWidth="1"/>
    <col min="13812" max="13812" width="3.77734375" style="44" customWidth="1"/>
    <col min="13813" max="13864" width="2.77734375" style="44" customWidth="1"/>
    <col min="13865" max="14021" width="2.77734375" style="44"/>
    <col min="14022" max="14040" width="3.33203125" style="44" customWidth="1"/>
    <col min="14041" max="14051" width="4.33203125" style="44" customWidth="1"/>
    <col min="14052" max="14057" width="4.77734375" style="44" customWidth="1"/>
    <col min="14058" max="14058" width="5" style="44" customWidth="1"/>
    <col min="14059" max="14067" width="2.77734375" style="44" customWidth="1"/>
    <col min="14068" max="14068" width="3.77734375" style="44" customWidth="1"/>
    <col min="14069" max="14120" width="2.77734375" style="44" customWidth="1"/>
    <col min="14121" max="14277" width="2.77734375" style="44"/>
    <col min="14278" max="14296" width="3.33203125" style="44" customWidth="1"/>
    <col min="14297" max="14307" width="4.33203125" style="44" customWidth="1"/>
    <col min="14308" max="14313" width="4.77734375" style="44" customWidth="1"/>
    <col min="14314" max="14314" width="5" style="44" customWidth="1"/>
    <col min="14315" max="14323" width="2.77734375" style="44" customWidth="1"/>
    <col min="14324" max="14324" width="3.77734375" style="44" customWidth="1"/>
    <col min="14325" max="14376" width="2.77734375" style="44" customWidth="1"/>
    <col min="14377" max="14533" width="2.77734375" style="44"/>
    <col min="14534" max="14552" width="3.33203125" style="44" customWidth="1"/>
    <col min="14553" max="14563" width="4.33203125" style="44" customWidth="1"/>
    <col min="14564" max="14569" width="4.77734375" style="44" customWidth="1"/>
    <col min="14570" max="14570" width="5" style="44" customWidth="1"/>
    <col min="14571" max="14579" width="2.77734375" style="44" customWidth="1"/>
    <col min="14580" max="14580" width="3.77734375" style="44" customWidth="1"/>
    <col min="14581" max="14632" width="2.77734375" style="44" customWidth="1"/>
    <col min="14633" max="14789" width="2.77734375" style="44"/>
    <col min="14790" max="14808" width="3.33203125" style="44" customWidth="1"/>
    <col min="14809" max="14819" width="4.33203125" style="44" customWidth="1"/>
    <col min="14820" max="14825" width="4.77734375" style="44" customWidth="1"/>
    <col min="14826" max="14826" width="5" style="44" customWidth="1"/>
    <col min="14827" max="14835" width="2.77734375" style="44" customWidth="1"/>
    <col min="14836" max="14836" width="3.77734375" style="44" customWidth="1"/>
    <col min="14837" max="14888" width="2.77734375" style="44" customWidth="1"/>
    <col min="14889" max="15045" width="2.77734375" style="44"/>
    <col min="15046" max="15064" width="3.33203125" style="44" customWidth="1"/>
    <col min="15065" max="15075" width="4.33203125" style="44" customWidth="1"/>
    <col min="15076" max="15081" width="4.77734375" style="44" customWidth="1"/>
    <col min="15082" max="15082" width="5" style="44" customWidth="1"/>
    <col min="15083" max="15091" width="2.77734375" style="44" customWidth="1"/>
    <col min="15092" max="15092" width="3.77734375" style="44" customWidth="1"/>
    <col min="15093" max="15144" width="2.77734375" style="44" customWidth="1"/>
    <col min="15145" max="15301" width="2.77734375" style="44"/>
    <col min="15302" max="15320" width="3.33203125" style="44" customWidth="1"/>
    <col min="15321" max="15331" width="4.33203125" style="44" customWidth="1"/>
    <col min="15332" max="15337" width="4.77734375" style="44" customWidth="1"/>
    <col min="15338" max="15338" width="5" style="44" customWidth="1"/>
    <col min="15339" max="15347" width="2.77734375" style="44" customWidth="1"/>
    <col min="15348" max="15348" width="3.77734375" style="44" customWidth="1"/>
    <col min="15349" max="15400" width="2.77734375" style="44" customWidth="1"/>
    <col min="15401" max="15557" width="2.77734375" style="44"/>
    <col min="15558" max="15576" width="3.33203125" style="44" customWidth="1"/>
    <col min="15577" max="15587" width="4.33203125" style="44" customWidth="1"/>
    <col min="15588" max="15593" width="4.77734375" style="44" customWidth="1"/>
    <col min="15594" max="15594" width="5" style="44" customWidth="1"/>
    <col min="15595" max="15603" width="2.77734375" style="44" customWidth="1"/>
    <col min="15604" max="15604" width="3.77734375" style="44" customWidth="1"/>
    <col min="15605" max="15656" width="2.77734375" style="44" customWidth="1"/>
    <col min="15657" max="15813" width="2.77734375" style="44"/>
    <col min="15814" max="15832" width="3.33203125" style="44" customWidth="1"/>
    <col min="15833" max="15843" width="4.33203125" style="44" customWidth="1"/>
    <col min="15844" max="15849" width="4.77734375" style="44" customWidth="1"/>
    <col min="15850" max="15850" width="5" style="44" customWidth="1"/>
    <col min="15851" max="15859" width="2.77734375" style="44" customWidth="1"/>
    <col min="15860" max="15860" width="3.77734375" style="44" customWidth="1"/>
    <col min="15861" max="15912" width="2.77734375" style="44" customWidth="1"/>
    <col min="15913" max="16069" width="2.77734375" style="44"/>
    <col min="16070" max="16088" width="3.33203125" style="44" customWidth="1"/>
    <col min="16089" max="16099" width="4.33203125" style="44" customWidth="1"/>
    <col min="16100" max="16105" width="4.77734375" style="44" customWidth="1"/>
    <col min="16106" max="16106" width="5" style="44" customWidth="1"/>
    <col min="16107" max="16115" width="2.77734375" style="44" customWidth="1"/>
    <col min="16116" max="16116" width="3.77734375" style="44" customWidth="1"/>
    <col min="16117" max="16168" width="2.77734375" style="44" customWidth="1"/>
    <col min="16169" max="16384" width="2.77734375" style="44"/>
  </cols>
  <sheetData>
    <row r="1" spans="1:40" ht="19.5" customHeight="1">
      <c r="A1" s="150" t="s">
        <v>282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</row>
    <row r="2" spans="1:40" ht="23.1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</row>
    <row r="3" spans="1:40" ht="0.95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</row>
    <row r="4" spans="1:40" s="48" customFormat="1" ht="20.100000000000001" customHeight="1">
      <c r="A4" s="46" t="s">
        <v>336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7"/>
      <c r="AM4" s="47"/>
      <c r="AN4" s="47"/>
    </row>
    <row r="5" spans="1:40" s="48" customFormat="1" ht="20.100000000000001" customHeight="1">
      <c r="A5" s="46" t="s">
        <v>333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151"/>
      <c r="AD5" s="151"/>
      <c r="AE5" s="151"/>
      <c r="AF5" s="151"/>
      <c r="AG5" s="151"/>
      <c r="AH5" s="152"/>
      <c r="AI5" s="152"/>
      <c r="AJ5" s="152"/>
      <c r="AK5" s="47"/>
      <c r="AL5" s="47"/>
      <c r="AM5" s="47"/>
      <c r="AN5" s="47"/>
    </row>
    <row r="6" spans="1:40" s="51" customFormat="1" ht="0.95" customHeight="1" thickBo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50"/>
      <c r="AL6" s="50"/>
      <c r="AM6" s="50"/>
      <c r="AN6" s="50"/>
    </row>
    <row r="7" spans="1:40" s="51" customFormat="1" ht="24.95" customHeight="1" thickBot="1">
      <c r="A7" s="153" t="s">
        <v>4</v>
      </c>
      <c r="B7" s="154"/>
      <c r="C7" s="154"/>
      <c r="D7" s="155"/>
      <c r="E7" s="154" t="s">
        <v>283</v>
      </c>
      <c r="F7" s="154"/>
      <c r="G7" s="154"/>
      <c r="H7" s="154"/>
      <c r="I7" s="154"/>
      <c r="J7" s="154"/>
      <c r="K7" s="154"/>
      <c r="L7" s="156"/>
      <c r="M7" s="154" t="s">
        <v>284</v>
      </c>
      <c r="N7" s="154"/>
      <c r="O7" s="154"/>
      <c r="P7" s="154"/>
      <c r="Q7" s="154"/>
      <c r="R7" s="154"/>
      <c r="S7" s="155"/>
      <c r="T7" s="157" t="s">
        <v>34</v>
      </c>
      <c r="U7" s="154"/>
      <c r="V7" s="154"/>
      <c r="W7" s="154"/>
      <c r="X7" s="154"/>
      <c r="Y7" s="154"/>
      <c r="Z7" s="154"/>
      <c r="AA7" s="154"/>
      <c r="AB7" s="154"/>
      <c r="AC7" s="154"/>
      <c r="AD7" s="155"/>
      <c r="AE7" s="154" t="s">
        <v>285</v>
      </c>
      <c r="AF7" s="154"/>
      <c r="AG7" s="154"/>
      <c r="AH7" s="154"/>
      <c r="AI7" s="154"/>
      <c r="AJ7" s="158"/>
      <c r="AK7" s="50"/>
      <c r="AL7" s="50"/>
      <c r="AM7" s="50"/>
      <c r="AN7" s="50"/>
    </row>
    <row r="8" spans="1:40" s="51" customFormat="1" ht="17.100000000000001" customHeight="1" thickTop="1">
      <c r="A8" s="97" t="s">
        <v>286</v>
      </c>
      <c r="B8" s="98"/>
      <c r="C8" s="133" t="s">
        <v>8</v>
      </c>
      <c r="D8" s="134"/>
      <c r="E8" s="141" t="s">
        <v>287</v>
      </c>
      <c r="F8" s="142"/>
      <c r="G8" s="142"/>
      <c r="H8" s="142"/>
      <c r="I8" s="142"/>
      <c r="J8" s="142"/>
      <c r="K8" s="142"/>
      <c r="L8" s="143"/>
      <c r="M8" s="144">
        <f>총괄표!I29</f>
        <v>0</v>
      </c>
      <c r="N8" s="144"/>
      <c r="O8" s="144"/>
      <c r="P8" s="144"/>
      <c r="Q8" s="144"/>
      <c r="R8" s="144"/>
      <c r="S8" s="145"/>
      <c r="T8" s="146"/>
      <c r="U8" s="147"/>
      <c r="V8" s="147"/>
      <c r="W8" s="147"/>
      <c r="X8" s="147"/>
      <c r="Y8" s="147"/>
      <c r="Z8" s="147"/>
      <c r="AA8" s="147"/>
      <c r="AB8" s="147"/>
      <c r="AC8" s="147"/>
      <c r="AD8" s="148"/>
      <c r="AE8" s="142"/>
      <c r="AF8" s="142"/>
      <c r="AG8" s="142"/>
      <c r="AH8" s="142"/>
      <c r="AI8" s="142"/>
      <c r="AJ8" s="149"/>
      <c r="AK8" s="50"/>
      <c r="AL8" s="50"/>
      <c r="AM8" s="50"/>
      <c r="AN8" s="50"/>
    </row>
    <row r="9" spans="1:40" s="51" customFormat="1" ht="17.100000000000001" customHeight="1">
      <c r="A9" s="99"/>
      <c r="B9" s="100"/>
      <c r="C9" s="135"/>
      <c r="D9" s="136"/>
      <c r="E9" s="112" t="s">
        <v>288</v>
      </c>
      <c r="F9" s="76"/>
      <c r="G9" s="76"/>
      <c r="H9" s="76"/>
      <c r="I9" s="76"/>
      <c r="J9" s="76"/>
      <c r="K9" s="76"/>
      <c r="L9" s="113"/>
      <c r="M9" s="81"/>
      <c r="N9" s="81"/>
      <c r="O9" s="81"/>
      <c r="P9" s="81"/>
      <c r="Q9" s="81"/>
      <c r="R9" s="81"/>
      <c r="S9" s="82"/>
      <c r="T9" s="83"/>
      <c r="U9" s="84"/>
      <c r="V9" s="84"/>
      <c r="W9" s="84"/>
      <c r="X9" s="84"/>
      <c r="Y9" s="84"/>
      <c r="Z9" s="84"/>
      <c r="AA9" s="84"/>
      <c r="AB9" s="84"/>
      <c r="AC9" s="84"/>
      <c r="AD9" s="85"/>
      <c r="AE9" s="76"/>
      <c r="AF9" s="76"/>
      <c r="AG9" s="76"/>
      <c r="AH9" s="76"/>
      <c r="AI9" s="76"/>
      <c r="AJ9" s="77"/>
      <c r="AK9" s="50"/>
      <c r="AL9" s="50"/>
      <c r="AM9" s="50"/>
      <c r="AN9" s="50"/>
    </row>
    <row r="10" spans="1:40" s="51" customFormat="1" ht="17.100000000000001" customHeight="1">
      <c r="A10" s="99"/>
      <c r="B10" s="100"/>
      <c r="C10" s="135"/>
      <c r="D10" s="136"/>
      <c r="E10" s="112" t="s">
        <v>289</v>
      </c>
      <c r="F10" s="76"/>
      <c r="G10" s="76"/>
      <c r="H10" s="76"/>
      <c r="I10" s="76"/>
      <c r="J10" s="76"/>
      <c r="K10" s="76"/>
      <c r="L10" s="113"/>
      <c r="M10" s="139"/>
      <c r="N10" s="139"/>
      <c r="O10" s="139"/>
      <c r="P10" s="139"/>
      <c r="Q10" s="139"/>
      <c r="R10" s="139"/>
      <c r="S10" s="140"/>
      <c r="T10" s="83"/>
      <c r="U10" s="84"/>
      <c r="V10" s="84"/>
      <c r="W10" s="84"/>
      <c r="X10" s="84"/>
      <c r="Y10" s="84"/>
      <c r="Z10" s="84"/>
      <c r="AA10" s="84"/>
      <c r="AB10" s="84"/>
      <c r="AC10" s="84"/>
      <c r="AD10" s="85"/>
      <c r="AE10" s="76"/>
      <c r="AF10" s="76"/>
      <c r="AG10" s="76"/>
      <c r="AH10" s="76"/>
      <c r="AI10" s="76"/>
      <c r="AJ10" s="77"/>
      <c r="AK10" s="50"/>
      <c r="AL10" s="50"/>
      <c r="AM10" s="50"/>
      <c r="AN10" s="50"/>
    </row>
    <row r="11" spans="1:40" s="51" customFormat="1" ht="17.100000000000001" customHeight="1">
      <c r="A11" s="99"/>
      <c r="B11" s="100"/>
      <c r="C11" s="137"/>
      <c r="D11" s="138"/>
      <c r="E11" s="103" t="s">
        <v>290</v>
      </c>
      <c r="F11" s="104"/>
      <c r="G11" s="104"/>
      <c r="H11" s="104"/>
      <c r="I11" s="104"/>
      <c r="J11" s="104"/>
      <c r="K11" s="104"/>
      <c r="L11" s="105"/>
      <c r="M11" s="106">
        <f>SUM(M8:S10)</f>
        <v>0</v>
      </c>
      <c r="N11" s="106"/>
      <c r="O11" s="106"/>
      <c r="P11" s="106"/>
      <c r="Q11" s="106"/>
      <c r="R11" s="106"/>
      <c r="S11" s="107"/>
      <c r="T11" s="108"/>
      <c r="U11" s="109"/>
      <c r="V11" s="109"/>
      <c r="W11" s="109"/>
      <c r="X11" s="109"/>
      <c r="Y11" s="109"/>
      <c r="Z11" s="109"/>
      <c r="AA11" s="109"/>
      <c r="AB11" s="109"/>
      <c r="AC11" s="109"/>
      <c r="AD11" s="110"/>
      <c r="AE11" s="104"/>
      <c r="AF11" s="104"/>
      <c r="AG11" s="104"/>
      <c r="AH11" s="104"/>
      <c r="AI11" s="104"/>
      <c r="AJ11" s="111"/>
      <c r="AK11" s="50"/>
      <c r="AL11" s="50"/>
      <c r="AM11" s="50"/>
      <c r="AN11" s="50"/>
    </row>
    <row r="12" spans="1:40" s="51" customFormat="1" ht="17.100000000000001" customHeight="1">
      <c r="A12" s="99"/>
      <c r="B12" s="100"/>
      <c r="C12" s="127" t="s">
        <v>291</v>
      </c>
      <c r="D12" s="128"/>
      <c r="E12" s="118" t="s">
        <v>292</v>
      </c>
      <c r="F12" s="119"/>
      <c r="G12" s="119"/>
      <c r="H12" s="119"/>
      <c r="I12" s="119"/>
      <c r="J12" s="119"/>
      <c r="K12" s="119"/>
      <c r="L12" s="120"/>
      <c r="M12" s="121">
        <f>총괄표!L29</f>
        <v>0</v>
      </c>
      <c r="N12" s="121"/>
      <c r="O12" s="121"/>
      <c r="P12" s="121"/>
      <c r="Q12" s="121"/>
      <c r="R12" s="121"/>
      <c r="S12" s="122"/>
      <c r="T12" s="123"/>
      <c r="U12" s="124"/>
      <c r="V12" s="124"/>
      <c r="W12" s="124"/>
      <c r="X12" s="124"/>
      <c r="Y12" s="124"/>
      <c r="Z12" s="124"/>
      <c r="AA12" s="124"/>
      <c r="AB12" s="124"/>
      <c r="AC12" s="124"/>
      <c r="AD12" s="125"/>
      <c r="AE12" s="119"/>
      <c r="AF12" s="119"/>
      <c r="AG12" s="119"/>
      <c r="AH12" s="119"/>
      <c r="AI12" s="119"/>
      <c r="AJ12" s="126"/>
      <c r="AK12" s="50"/>
      <c r="AL12" s="50"/>
      <c r="AM12" s="50"/>
      <c r="AN12" s="50"/>
    </row>
    <row r="13" spans="1:40" s="51" customFormat="1" ht="17.100000000000001" customHeight="1">
      <c r="A13" s="99"/>
      <c r="B13" s="100"/>
      <c r="C13" s="129"/>
      <c r="D13" s="130"/>
      <c r="E13" s="112" t="s">
        <v>293</v>
      </c>
      <c r="F13" s="76"/>
      <c r="G13" s="76"/>
      <c r="H13" s="76"/>
      <c r="I13" s="76"/>
      <c r="J13" s="76"/>
      <c r="K13" s="76"/>
      <c r="L13" s="113"/>
      <c r="M13" s="81">
        <f>M12*8%</f>
        <v>0</v>
      </c>
      <c r="N13" s="81"/>
      <c r="O13" s="81"/>
      <c r="P13" s="81"/>
      <c r="Q13" s="81"/>
      <c r="R13" s="81"/>
      <c r="S13" s="82"/>
      <c r="T13" s="83" t="s">
        <v>321</v>
      </c>
      <c r="U13" s="84"/>
      <c r="V13" s="84"/>
      <c r="W13" s="84"/>
      <c r="X13" s="84"/>
      <c r="Y13" s="84"/>
      <c r="Z13" s="84"/>
      <c r="AA13" s="84"/>
      <c r="AB13" s="84"/>
      <c r="AC13" s="84"/>
      <c r="AD13" s="85"/>
      <c r="AE13" s="76"/>
      <c r="AF13" s="76"/>
      <c r="AG13" s="76"/>
      <c r="AH13" s="76"/>
      <c r="AI13" s="76"/>
      <c r="AJ13" s="77"/>
      <c r="AK13" s="50"/>
      <c r="AL13" s="50"/>
      <c r="AM13" s="50"/>
      <c r="AN13" s="50"/>
    </row>
    <row r="14" spans="1:40" s="51" customFormat="1" ht="17.100000000000001" customHeight="1">
      <c r="A14" s="99"/>
      <c r="B14" s="100"/>
      <c r="C14" s="131"/>
      <c r="D14" s="132"/>
      <c r="E14" s="103" t="s">
        <v>294</v>
      </c>
      <c r="F14" s="104"/>
      <c r="G14" s="104"/>
      <c r="H14" s="104"/>
      <c r="I14" s="104"/>
      <c r="J14" s="104"/>
      <c r="K14" s="104"/>
      <c r="L14" s="105"/>
      <c r="M14" s="106">
        <f>SUM(M12:S13)</f>
        <v>0</v>
      </c>
      <c r="N14" s="106"/>
      <c r="O14" s="106"/>
      <c r="P14" s="106"/>
      <c r="Q14" s="106"/>
      <c r="R14" s="106"/>
      <c r="S14" s="107"/>
      <c r="T14" s="108"/>
      <c r="U14" s="109"/>
      <c r="V14" s="109"/>
      <c r="W14" s="109"/>
      <c r="X14" s="109"/>
      <c r="Y14" s="109"/>
      <c r="Z14" s="109"/>
      <c r="AA14" s="109"/>
      <c r="AB14" s="109"/>
      <c r="AC14" s="109"/>
      <c r="AD14" s="110"/>
      <c r="AE14" s="104"/>
      <c r="AF14" s="104"/>
      <c r="AG14" s="104"/>
      <c r="AH14" s="104"/>
      <c r="AI14" s="104"/>
      <c r="AJ14" s="111"/>
      <c r="AK14" s="50"/>
      <c r="AL14" s="50"/>
      <c r="AM14" s="50"/>
      <c r="AN14" s="50"/>
    </row>
    <row r="15" spans="1:40" s="51" customFormat="1" ht="17.100000000000001" customHeight="1">
      <c r="A15" s="99"/>
      <c r="B15" s="100"/>
      <c r="C15" s="114" t="s">
        <v>295</v>
      </c>
      <c r="D15" s="115"/>
      <c r="E15" s="118" t="s">
        <v>296</v>
      </c>
      <c r="F15" s="119"/>
      <c r="G15" s="119"/>
      <c r="H15" s="119"/>
      <c r="I15" s="119"/>
      <c r="J15" s="119"/>
      <c r="K15" s="119"/>
      <c r="L15" s="120"/>
      <c r="M15" s="121">
        <f>총괄표!N29</f>
        <v>0</v>
      </c>
      <c r="N15" s="121"/>
      <c r="O15" s="121"/>
      <c r="P15" s="121"/>
      <c r="Q15" s="121"/>
      <c r="R15" s="121"/>
      <c r="S15" s="122"/>
      <c r="T15" s="123"/>
      <c r="U15" s="124"/>
      <c r="V15" s="124"/>
      <c r="W15" s="124"/>
      <c r="X15" s="124"/>
      <c r="Y15" s="124"/>
      <c r="Z15" s="124"/>
      <c r="AA15" s="124"/>
      <c r="AB15" s="124"/>
      <c r="AC15" s="124"/>
      <c r="AD15" s="125"/>
      <c r="AE15" s="119"/>
      <c r="AF15" s="119"/>
      <c r="AG15" s="119"/>
      <c r="AH15" s="119"/>
      <c r="AI15" s="119"/>
      <c r="AJ15" s="126"/>
      <c r="AK15" s="50"/>
      <c r="AL15" s="50"/>
      <c r="AM15" s="50"/>
      <c r="AN15" s="50"/>
    </row>
    <row r="16" spans="1:40" s="51" customFormat="1" ht="17.100000000000001" customHeight="1">
      <c r="A16" s="99"/>
      <c r="B16" s="100"/>
      <c r="C16" s="116"/>
      <c r="D16" s="100"/>
      <c r="E16" s="112" t="s">
        <v>297</v>
      </c>
      <c r="F16" s="76"/>
      <c r="G16" s="76"/>
      <c r="H16" s="76"/>
      <c r="I16" s="76"/>
      <c r="J16" s="76"/>
      <c r="K16" s="76"/>
      <c r="L16" s="113"/>
      <c r="M16" s="81">
        <f>M14*3.73%</f>
        <v>0</v>
      </c>
      <c r="N16" s="81"/>
      <c r="O16" s="81"/>
      <c r="P16" s="81"/>
      <c r="Q16" s="81"/>
      <c r="R16" s="81"/>
      <c r="S16" s="82"/>
      <c r="T16" s="83" t="s">
        <v>322</v>
      </c>
      <c r="U16" s="84"/>
      <c r="V16" s="84"/>
      <c r="W16" s="84"/>
      <c r="X16" s="84"/>
      <c r="Y16" s="84"/>
      <c r="Z16" s="84"/>
      <c r="AA16" s="84"/>
      <c r="AB16" s="84"/>
      <c r="AC16" s="84"/>
      <c r="AD16" s="85"/>
      <c r="AE16" s="76"/>
      <c r="AF16" s="76"/>
      <c r="AG16" s="76"/>
      <c r="AH16" s="76"/>
      <c r="AI16" s="76"/>
      <c r="AJ16" s="77"/>
      <c r="AK16" s="50"/>
      <c r="AL16" s="50"/>
      <c r="AM16" s="50"/>
      <c r="AN16" s="50"/>
    </row>
    <row r="17" spans="1:40" s="51" customFormat="1" ht="17.100000000000001" customHeight="1">
      <c r="A17" s="99"/>
      <c r="B17" s="100"/>
      <c r="C17" s="116"/>
      <c r="D17" s="100"/>
      <c r="E17" s="112" t="s">
        <v>298</v>
      </c>
      <c r="F17" s="76"/>
      <c r="G17" s="76"/>
      <c r="H17" s="76"/>
      <c r="I17" s="76"/>
      <c r="J17" s="76"/>
      <c r="K17" s="76"/>
      <c r="L17" s="113"/>
      <c r="M17" s="81">
        <f>M14*0.87%</f>
        <v>0</v>
      </c>
      <c r="N17" s="81"/>
      <c r="O17" s="81"/>
      <c r="P17" s="81"/>
      <c r="Q17" s="81"/>
      <c r="R17" s="81"/>
      <c r="S17" s="82"/>
      <c r="T17" s="83" t="s">
        <v>323</v>
      </c>
      <c r="U17" s="84"/>
      <c r="V17" s="84"/>
      <c r="W17" s="84"/>
      <c r="X17" s="84"/>
      <c r="Y17" s="84"/>
      <c r="Z17" s="84"/>
      <c r="AA17" s="84"/>
      <c r="AB17" s="84"/>
      <c r="AC17" s="84"/>
      <c r="AD17" s="85"/>
      <c r="AE17" s="76"/>
      <c r="AF17" s="76"/>
      <c r="AG17" s="76"/>
      <c r="AH17" s="76"/>
      <c r="AI17" s="76"/>
      <c r="AJ17" s="77"/>
      <c r="AK17" s="50"/>
      <c r="AL17" s="50"/>
      <c r="AM17" s="50"/>
      <c r="AN17" s="50"/>
    </row>
    <row r="18" spans="1:40" s="51" customFormat="1" ht="17.100000000000001" customHeight="1">
      <c r="A18" s="99"/>
      <c r="B18" s="100"/>
      <c r="C18" s="116"/>
      <c r="D18" s="100"/>
      <c r="E18" s="112" t="s">
        <v>299</v>
      </c>
      <c r="F18" s="76"/>
      <c r="G18" s="76"/>
      <c r="H18" s="76"/>
      <c r="I18" s="76"/>
      <c r="J18" s="76"/>
      <c r="K18" s="76"/>
      <c r="L18" s="113"/>
      <c r="M18" s="81">
        <f>M12*3.335%</f>
        <v>0</v>
      </c>
      <c r="N18" s="81"/>
      <c r="O18" s="81"/>
      <c r="P18" s="81"/>
      <c r="Q18" s="81"/>
      <c r="R18" s="81"/>
      <c r="S18" s="82"/>
      <c r="T18" s="83" t="s">
        <v>324</v>
      </c>
      <c r="U18" s="84"/>
      <c r="V18" s="84"/>
      <c r="W18" s="84"/>
      <c r="X18" s="84"/>
      <c r="Y18" s="84"/>
      <c r="Z18" s="84"/>
      <c r="AA18" s="84"/>
      <c r="AB18" s="84"/>
      <c r="AC18" s="84"/>
      <c r="AD18" s="85"/>
      <c r="AE18" s="76"/>
      <c r="AF18" s="76"/>
      <c r="AG18" s="76"/>
      <c r="AH18" s="76"/>
      <c r="AI18" s="76"/>
      <c r="AJ18" s="77"/>
      <c r="AK18" s="50"/>
      <c r="AL18" s="50"/>
      <c r="AM18" s="50"/>
      <c r="AN18" s="50"/>
    </row>
    <row r="19" spans="1:40" s="51" customFormat="1" ht="17.100000000000001" customHeight="1">
      <c r="A19" s="99"/>
      <c r="B19" s="100"/>
      <c r="C19" s="116"/>
      <c r="D19" s="100"/>
      <c r="E19" s="112" t="s">
        <v>300</v>
      </c>
      <c r="F19" s="76"/>
      <c r="G19" s="76"/>
      <c r="H19" s="76"/>
      <c r="I19" s="76"/>
      <c r="J19" s="76"/>
      <c r="K19" s="76"/>
      <c r="L19" s="113"/>
      <c r="M19" s="81">
        <f>M12*4.5%</f>
        <v>0</v>
      </c>
      <c r="N19" s="81"/>
      <c r="O19" s="81"/>
      <c r="P19" s="81"/>
      <c r="Q19" s="81"/>
      <c r="R19" s="81"/>
      <c r="S19" s="82"/>
      <c r="T19" s="83" t="s">
        <v>325</v>
      </c>
      <c r="U19" s="84"/>
      <c r="V19" s="84"/>
      <c r="W19" s="84"/>
      <c r="X19" s="84"/>
      <c r="Y19" s="84"/>
      <c r="Z19" s="84"/>
      <c r="AA19" s="84"/>
      <c r="AB19" s="84"/>
      <c r="AC19" s="84"/>
      <c r="AD19" s="85"/>
      <c r="AE19" s="76"/>
      <c r="AF19" s="76"/>
      <c r="AG19" s="76"/>
      <c r="AH19" s="76"/>
      <c r="AI19" s="76"/>
      <c r="AJ19" s="77"/>
      <c r="AK19" s="50"/>
      <c r="AL19" s="50"/>
      <c r="AM19" s="50"/>
      <c r="AN19" s="50"/>
    </row>
    <row r="20" spans="1:40" s="51" customFormat="1" ht="17.100000000000001" customHeight="1">
      <c r="A20" s="99"/>
      <c r="B20" s="100"/>
      <c r="C20" s="116"/>
      <c r="D20" s="100"/>
      <c r="E20" s="112" t="s">
        <v>301</v>
      </c>
      <c r="F20" s="76"/>
      <c r="G20" s="76"/>
      <c r="H20" s="76"/>
      <c r="I20" s="76"/>
      <c r="J20" s="76"/>
      <c r="K20" s="76"/>
      <c r="L20" s="113"/>
      <c r="M20" s="81">
        <f>M18*10.25%</f>
        <v>0</v>
      </c>
      <c r="N20" s="81"/>
      <c r="O20" s="81"/>
      <c r="P20" s="81"/>
      <c r="Q20" s="81"/>
      <c r="R20" s="81"/>
      <c r="S20" s="82"/>
      <c r="T20" s="83" t="s">
        <v>326</v>
      </c>
      <c r="U20" s="84"/>
      <c r="V20" s="84"/>
      <c r="W20" s="84"/>
      <c r="X20" s="84"/>
      <c r="Y20" s="84"/>
      <c r="Z20" s="84"/>
      <c r="AA20" s="84"/>
      <c r="AB20" s="84"/>
      <c r="AC20" s="84"/>
      <c r="AD20" s="85"/>
      <c r="AE20" s="76"/>
      <c r="AF20" s="76"/>
      <c r="AG20" s="76"/>
      <c r="AH20" s="76"/>
      <c r="AI20" s="76"/>
      <c r="AJ20" s="77"/>
      <c r="AK20" s="50"/>
      <c r="AL20" s="50"/>
      <c r="AM20" s="50"/>
      <c r="AN20" s="50"/>
    </row>
    <row r="21" spans="1:40" s="51" customFormat="1" ht="17.100000000000001" customHeight="1">
      <c r="A21" s="99"/>
      <c r="B21" s="100"/>
      <c r="C21" s="116"/>
      <c r="D21" s="100"/>
      <c r="E21" s="112" t="s">
        <v>302</v>
      </c>
      <c r="F21" s="76"/>
      <c r="G21" s="76"/>
      <c r="H21" s="76"/>
      <c r="I21" s="76"/>
      <c r="J21" s="76"/>
      <c r="K21" s="76"/>
      <c r="L21" s="113"/>
      <c r="M21" s="81">
        <f>(M11+M12)*2.93%</f>
        <v>0</v>
      </c>
      <c r="N21" s="81"/>
      <c r="O21" s="81"/>
      <c r="P21" s="81"/>
      <c r="Q21" s="81"/>
      <c r="R21" s="81"/>
      <c r="S21" s="82"/>
      <c r="T21" s="83" t="s">
        <v>327</v>
      </c>
      <c r="U21" s="84"/>
      <c r="V21" s="84"/>
      <c r="W21" s="84"/>
      <c r="X21" s="84"/>
      <c r="Y21" s="84"/>
      <c r="Z21" s="84"/>
      <c r="AA21" s="84"/>
      <c r="AB21" s="84"/>
      <c r="AC21" s="84"/>
      <c r="AD21" s="85"/>
      <c r="AE21" s="76"/>
      <c r="AF21" s="76"/>
      <c r="AG21" s="76"/>
      <c r="AH21" s="76"/>
      <c r="AI21" s="76"/>
      <c r="AJ21" s="77"/>
      <c r="AK21" s="50"/>
      <c r="AL21" s="50"/>
      <c r="AM21" s="50"/>
      <c r="AN21" s="50"/>
    </row>
    <row r="22" spans="1:40" s="51" customFormat="1" ht="17.100000000000001" customHeight="1">
      <c r="A22" s="99"/>
      <c r="B22" s="100"/>
      <c r="C22" s="116"/>
      <c r="D22" s="100"/>
      <c r="E22" s="112" t="s">
        <v>303</v>
      </c>
      <c r="F22" s="76"/>
      <c r="G22" s="76"/>
      <c r="H22" s="76"/>
      <c r="I22" s="76"/>
      <c r="J22" s="76"/>
      <c r="K22" s="76"/>
      <c r="L22" s="113"/>
      <c r="M22" s="81">
        <f>(M11+M14)*5.6%</f>
        <v>0</v>
      </c>
      <c r="N22" s="81"/>
      <c r="O22" s="81"/>
      <c r="P22" s="81"/>
      <c r="Q22" s="81"/>
      <c r="R22" s="81"/>
      <c r="S22" s="82"/>
      <c r="T22" s="83" t="s">
        <v>328</v>
      </c>
      <c r="U22" s="84"/>
      <c r="V22" s="84"/>
      <c r="W22" s="84"/>
      <c r="X22" s="84"/>
      <c r="Y22" s="84"/>
      <c r="Z22" s="84"/>
      <c r="AA22" s="84"/>
      <c r="AB22" s="84"/>
      <c r="AC22" s="84"/>
      <c r="AD22" s="85"/>
      <c r="AE22" s="76"/>
      <c r="AF22" s="76"/>
      <c r="AG22" s="76"/>
      <c r="AH22" s="76"/>
      <c r="AI22" s="76"/>
      <c r="AJ22" s="77"/>
      <c r="AK22" s="50"/>
      <c r="AL22" s="50"/>
      <c r="AM22" s="50"/>
      <c r="AN22" s="50"/>
    </row>
    <row r="23" spans="1:40" s="51" customFormat="1" ht="17.100000000000001" customHeight="1">
      <c r="A23" s="99"/>
      <c r="B23" s="100"/>
      <c r="C23" s="116"/>
      <c r="D23" s="100"/>
      <c r="E23" s="112" t="s">
        <v>304</v>
      </c>
      <c r="F23" s="76"/>
      <c r="G23" s="76"/>
      <c r="H23" s="76"/>
      <c r="I23" s="76"/>
      <c r="J23" s="76"/>
      <c r="K23" s="76"/>
      <c r="L23" s="113"/>
      <c r="M23" s="81">
        <v>0</v>
      </c>
      <c r="N23" s="81"/>
      <c r="O23" s="81"/>
      <c r="P23" s="81"/>
      <c r="Q23" s="81"/>
      <c r="R23" s="81"/>
      <c r="S23" s="82"/>
      <c r="T23" s="83" t="s">
        <v>329</v>
      </c>
      <c r="U23" s="84"/>
      <c r="V23" s="84"/>
      <c r="W23" s="84"/>
      <c r="X23" s="84"/>
      <c r="Y23" s="84"/>
      <c r="Z23" s="84"/>
      <c r="AA23" s="84"/>
      <c r="AB23" s="84"/>
      <c r="AC23" s="84"/>
      <c r="AD23" s="85"/>
      <c r="AE23" s="76"/>
      <c r="AF23" s="76"/>
      <c r="AG23" s="76"/>
      <c r="AH23" s="76"/>
      <c r="AI23" s="76"/>
      <c r="AJ23" s="77"/>
      <c r="AK23" s="50"/>
      <c r="AL23" s="50"/>
      <c r="AM23" s="50"/>
      <c r="AN23" s="50"/>
    </row>
    <row r="24" spans="1:40" s="51" customFormat="1" ht="24.95" hidden="1" customHeight="1" thickTop="1">
      <c r="A24" s="99"/>
      <c r="B24" s="100"/>
      <c r="C24" s="116"/>
      <c r="D24" s="100"/>
      <c r="E24" s="86" t="s">
        <v>305</v>
      </c>
      <c r="F24" s="87"/>
      <c r="G24" s="87"/>
      <c r="H24" s="87"/>
      <c r="I24" s="87"/>
      <c r="J24" s="87"/>
      <c r="K24" s="87"/>
      <c r="L24" s="88"/>
      <c r="M24" s="81" t="e">
        <f>ROUNDDOWN(((M11+M12+M15)*#REF!),0)</f>
        <v>#REF!</v>
      </c>
      <c r="N24" s="81"/>
      <c r="O24" s="81"/>
      <c r="P24" s="81"/>
      <c r="Q24" s="81"/>
      <c r="R24" s="81"/>
      <c r="S24" s="82"/>
      <c r="T24" s="83" t="s">
        <v>330</v>
      </c>
      <c r="U24" s="84"/>
      <c r="V24" s="84"/>
      <c r="W24" s="84"/>
      <c r="X24" s="84"/>
      <c r="Y24" s="84"/>
      <c r="Z24" s="84"/>
      <c r="AA24" s="84"/>
      <c r="AB24" s="84"/>
      <c r="AC24" s="84"/>
      <c r="AD24" s="85"/>
      <c r="AE24" s="76"/>
      <c r="AF24" s="76"/>
      <c r="AG24" s="76"/>
      <c r="AH24" s="76"/>
      <c r="AI24" s="76"/>
      <c r="AJ24" s="77"/>
      <c r="AK24" s="50"/>
      <c r="AL24" s="50"/>
      <c r="AM24" s="50"/>
      <c r="AN24" s="50"/>
    </row>
    <row r="25" spans="1:40" s="51" customFormat="1" ht="17.100000000000001" hidden="1" customHeight="1" thickTop="1">
      <c r="A25" s="99"/>
      <c r="B25" s="100"/>
      <c r="C25" s="116"/>
      <c r="D25" s="100"/>
      <c r="E25" s="78" t="s">
        <v>306</v>
      </c>
      <c r="F25" s="79"/>
      <c r="G25" s="79"/>
      <c r="H25" s="79"/>
      <c r="I25" s="79"/>
      <c r="J25" s="79"/>
      <c r="K25" s="79"/>
      <c r="L25" s="80"/>
      <c r="M25" s="81"/>
      <c r="N25" s="81"/>
      <c r="O25" s="81"/>
      <c r="P25" s="81"/>
      <c r="Q25" s="81"/>
      <c r="R25" s="81"/>
      <c r="S25" s="82"/>
      <c r="T25" s="83"/>
      <c r="U25" s="84"/>
      <c r="V25" s="84"/>
      <c r="W25" s="84"/>
      <c r="X25" s="84"/>
      <c r="Y25" s="84"/>
      <c r="Z25" s="84"/>
      <c r="AA25" s="84"/>
      <c r="AB25" s="84"/>
      <c r="AC25" s="84"/>
      <c r="AD25" s="85"/>
      <c r="AE25" s="76"/>
      <c r="AF25" s="76"/>
      <c r="AG25" s="76"/>
      <c r="AH25" s="76"/>
      <c r="AI25" s="76"/>
      <c r="AJ25" s="77"/>
      <c r="AK25" s="50"/>
      <c r="AL25" s="50"/>
      <c r="AM25" s="50"/>
      <c r="AN25" s="50"/>
    </row>
    <row r="26" spans="1:40" s="51" customFormat="1" ht="17.100000000000001" hidden="1" customHeight="1">
      <c r="A26" s="99"/>
      <c r="B26" s="100"/>
      <c r="C26" s="116"/>
      <c r="D26" s="100"/>
      <c r="E26" s="78" t="s">
        <v>307</v>
      </c>
      <c r="F26" s="79"/>
      <c r="G26" s="79"/>
      <c r="H26" s="79"/>
      <c r="I26" s="79"/>
      <c r="J26" s="79"/>
      <c r="K26" s="79"/>
      <c r="L26" s="80"/>
      <c r="M26" s="81"/>
      <c r="N26" s="81"/>
      <c r="O26" s="81"/>
      <c r="P26" s="81"/>
      <c r="Q26" s="81"/>
      <c r="R26" s="81"/>
      <c r="S26" s="82"/>
      <c r="T26" s="83"/>
      <c r="U26" s="84"/>
      <c r="V26" s="84"/>
      <c r="W26" s="84"/>
      <c r="X26" s="84"/>
      <c r="Y26" s="84"/>
      <c r="Z26" s="84"/>
      <c r="AA26" s="84"/>
      <c r="AB26" s="84"/>
      <c r="AC26" s="84"/>
      <c r="AD26" s="85"/>
      <c r="AE26" s="76"/>
      <c r="AF26" s="76"/>
      <c r="AG26" s="76"/>
      <c r="AH26" s="76"/>
      <c r="AI26" s="76"/>
      <c r="AJ26" s="77"/>
      <c r="AK26" s="50"/>
      <c r="AL26" s="50"/>
      <c r="AM26" s="50"/>
      <c r="AN26" s="50"/>
    </row>
    <row r="27" spans="1:40" s="51" customFormat="1" ht="17.100000000000001" customHeight="1">
      <c r="A27" s="99"/>
      <c r="B27" s="100"/>
      <c r="C27" s="117"/>
      <c r="D27" s="102"/>
      <c r="E27" s="103" t="s">
        <v>308</v>
      </c>
      <c r="F27" s="104"/>
      <c r="G27" s="104"/>
      <c r="H27" s="104"/>
      <c r="I27" s="104"/>
      <c r="J27" s="104"/>
      <c r="K27" s="104"/>
      <c r="L27" s="105"/>
      <c r="M27" s="106">
        <f>SUM(M15:S23)</f>
        <v>0</v>
      </c>
      <c r="N27" s="106"/>
      <c r="O27" s="106"/>
      <c r="P27" s="106"/>
      <c r="Q27" s="106"/>
      <c r="R27" s="106"/>
      <c r="S27" s="107"/>
      <c r="T27" s="108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  <c r="AE27" s="104"/>
      <c r="AF27" s="104"/>
      <c r="AG27" s="104"/>
      <c r="AH27" s="104"/>
      <c r="AI27" s="104"/>
      <c r="AJ27" s="111"/>
      <c r="AK27" s="50"/>
      <c r="AL27" s="50"/>
      <c r="AM27" s="50"/>
      <c r="AN27" s="50"/>
    </row>
    <row r="28" spans="1:40" s="51" customFormat="1" ht="17.100000000000001" customHeight="1">
      <c r="A28" s="101"/>
      <c r="B28" s="102"/>
      <c r="C28" s="89" t="s">
        <v>309</v>
      </c>
      <c r="D28" s="89"/>
      <c r="E28" s="89"/>
      <c r="F28" s="89"/>
      <c r="G28" s="89"/>
      <c r="H28" s="89"/>
      <c r="I28" s="89"/>
      <c r="J28" s="89"/>
      <c r="K28" s="89"/>
      <c r="L28" s="90"/>
      <c r="M28" s="91">
        <f>M11+M14+M27</f>
        <v>0</v>
      </c>
      <c r="N28" s="91"/>
      <c r="O28" s="91"/>
      <c r="P28" s="91"/>
      <c r="Q28" s="91"/>
      <c r="R28" s="91"/>
      <c r="S28" s="92"/>
      <c r="T28" s="93"/>
      <c r="U28" s="94"/>
      <c r="V28" s="94"/>
      <c r="W28" s="94"/>
      <c r="X28" s="94"/>
      <c r="Y28" s="94"/>
      <c r="Z28" s="94"/>
      <c r="AA28" s="94"/>
      <c r="AB28" s="94"/>
      <c r="AC28" s="94"/>
      <c r="AD28" s="95"/>
      <c r="AE28" s="89"/>
      <c r="AF28" s="89"/>
      <c r="AG28" s="89"/>
      <c r="AH28" s="89"/>
      <c r="AI28" s="89"/>
      <c r="AJ28" s="96"/>
      <c r="AK28" s="50"/>
      <c r="AL28" s="50"/>
      <c r="AM28" s="50"/>
      <c r="AN28" s="50"/>
    </row>
    <row r="29" spans="1:40" s="51" customFormat="1" ht="17.100000000000001" customHeight="1">
      <c r="A29" s="53" t="s">
        <v>310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5"/>
      <c r="M29" s="71">
        <f>M28*6%</f>
        <v>0</v>
      </c>
      <c r="N29" s="71"/>
      <c r="O29" s="71"/>
      <c r="P29" s="71"/>
      <c r="Q29" s="71"/>
      <c r="R29" s="71"/>
      <c r="S29" s="72"/>
      <c r="T29" s="58" t="s">
        <v>331</v>
      </c>
      <c r="U29" s="59"/>
      <c r="V29" s="59"/>
      <c r="W29" s="59"/>
      <c r="X29" s="59"/>
      <c r="Y29" s="59"/>
      <c r="Z29" s="59"/>
      <c r="AA29" s="59"/>
      <c r="AB29" s="59"/>
      <c r="AC29" s="59"/>
      <c r="AD29" s="60"/>
      <c r="AE29" s="54"/>
      <c r="AF29" s="54"/>
      <c r="AG29" s="54"/>
      <c r="AH29" s="54"/>
      <c r="AI29" s="54"/>
      <c r="AJ29" s="61"/>
      <c r="AK29" s="50"/>
      <c r="AL29" s="50"/>
      <c r="AM29" s="50"/>
      <c r="AN29" s="50"/>
    </row>
    <row r="30" spans="1:40" s="51" customFormat="1" ht="17.100000000000001" customHeight="1">
      <c r="A30" s="53" t="s">
        <v>311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5"/>
      <c r="M30" s="71">
        <f>(M14+M27+M29)*15%</f>
        <v>0</v>
      </c>
      <c r="N30" s="71"/>
      <c r="O30" s="71"/>
      <c r="P30" s="71"/>
      <c r="Q30" s="71"/>
      <c r="R30" s="71"/>
      <c r="S30" s="72"/>
      <c r="T30" s="58" t="s">
        <v>332</v>
      </c>
      <c r="U30" s="59"/>
      <c r="V30" s="59"/>
      <c r="W30" s="59"/>
      <c r="X30" s="59"/>
      <c r="Y30" s="59"/>
      <c r="Z30" s="59"/>
      <c r="AA30" s="59"/>
      <c r="AB30" s="59"/>
      <c r="AC30" s="59"/>
      <c r="AD30" s="60"/>
      <c r="AE30" s="54"/>
      <c r="AF30" s="54"/>
      <c r="AG30" s="54"/>
      <c r="AH30" s="54"/>
      <c r="AI30" s="54"/>
      <c r="AJ30" s="61"/>
      <c r="AK30" s="50"/>
      <c r="AL30" s="50"/>
      <c r="AM30" s="50"/>
      <c r="AN30" s="50"/>
    </row>
    <row r="31" spans="1:40" s="51" customFormat="1" ht="17.100000000000001" customHeight="1">
      <c r="A31" s="53" t="s">
        <v>312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5"/>
      <c r="M31" s="71"/>
      <c r="N31" s="71"/>
      <c r="O31" s="71"/>
      <c r="P31" s="71"/>
      <c r="Q31" s="71"/>
      <c r="R31" s="71"/>
      <c r="S31" s="72"/>
      <c r="T31" s="58"/>
      <c r="U31" s="59"/>
      <c r="V31" s="59"/>
      <c r="W31" s="59"/>
      <c r="X31" s="59"/>
      <c r="Y31" s="59"/>
      <c r="Z31" s="59"/>
      <c r="AA31" s="59"/>
      <c r="AB31" s="59"/>
      <c r="AC31" s="59"/>
      <c r="AD31" s="60"/>
      <c r="AE31" s="54"/>
      <c r="AF31" s="54"/>
      <c r="AG31" s="54"/>
      <c r="AH31" s="54"/>
      <c r="AI31" s="54"/>
      <c r="AJ31" s="61"/>
      <c r="AK31" s="50"/>
      <c r="AL31" s="50"/>
      <c r="AM31" s="50"/>
      <c r="AN31" s="50"/>
    </row>
    <row r="32" spans="1:40" s="51" customFormat="1" ht="17.100000000000001" customHeight="1">
      <c r="A32" s="53" t="s">
        <v>313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5"/>
      <c r="M32" s="71">
        <f>SUM(M28:S31)</f>
        <v>0</v>
      </c>
      <c r="N32" s="71"/>
      <c r="O32" s="71"/>
      <c r="P32" s="71"/>
      <c r="Q32" s="71"/>
      <c r="R32" s="71"/>
      <c r="S32" s="72"/>
      <c r="T32" s="58"/>
      <c r="U32" s="59"/>
      <c r="V32" s="59"/>
      <c r="W32" s="59"/>
      <c r="X32" s="59"/>
      <c r="Y32" s="59"/>
      <c r="Z32" s="59"/>
      <c r="AA32" s="59"/>
      <c r="AB32" s="59"/>
      <c r="AC32" s="59"/>
      <c r="AD32" s="60"/>
      <c r="AE32" s="54"/>
      <c r="AF32" s="54"/>
      <c r="AG32" s="54"/>
      <c r="AH32" s="54"/>
      <c r="AI32" s="54"/>
      <c r="AJ32" s="61"/>
      <c r="AK32" s="50"/>
      <c r="AL32" s="50"/>
      <c r="AM32" s="50"/>
      <c r="AN32" s="50"/>
    </row>
    <row r="33" spans="1:40" s="51" customFormat="1" ht="17.100000000000001" customHeight="1">
      <c r="A33" s="53" t="s">
        <v>314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5"/>
      <c r="M33" s="71">
        <f>INT(M32*10%)</f>
        <v>0</v>
      </c>
      <c r="N33" s="71"/>
      <c r="O33" s="71"/>
      <c r="P33" s="71"/>
      <c r="Q33" s="71"/>
      <c r="R33" s="71"/>
      <c r="S33" s="72"/>
      <c r="T33" s="58" t="s">
        <v>315</v>
      </c>
      <c r="U33" s="59"/>
      <c r="V33" s="59"/>
      <c r="W33" s="59"/>
      <c r="X33" s="59"/>
      <c r="Y33" s="59"/>
      <c r="Z33" s="59"/>
      <c r="AA33" s="59"/>
      <c r="AB33" s="59"/>
      <c r="AC33" s="59"/>
      <c r="AD33" s="60"/>
      <c r="AE33" s="54"/>
      <c r="AF33" s="54"/>
      <c r="AG33" s="54"/>
      <c r="AH33" s="54"/>
      <c r="AI33" s="54"/>
      <c r="AJ33" s="61"/>
      <c r="AK33" s="50"/>
      <c r="AL33" s="50"/>
      <c r="AM33" s="50"/>
      <c r="AN33" s="50"/>
    </row>
    <row r="34" spans="1:40" s="51" customFormat="1" ht="17.100000000000001" customHeight="1">
      <c r="A34" s="53" t="s">
        <v>316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5"/>
      <c r="M34" s="71">
        <f>SUM(M32:S33)</f>
        <v>0</v>
      </c>
      <c r="N34" s="71"/>
      <c r="O34" s="71"/>
      <c r="P34" s="71"/>
      <c r="Q34" s="71"/>
      <c r="R34" s="71"/>
      <c r="S34" s="72"/>
      <c r="T34" s="58"/>
      <c r="U34" s="59"/>
      <c r="V34" s="59"/>
      <c r="W34" s="59"/>
      <c r="X34" s="59"/>
      <c r="Y34" s="59"/>
      <c r="Z34" s="59"/>
      <c r="AA34" s="59"/>
      <c r="AB34" s="59"/>
      <c r="AC34" s="59"/>
      <c r="AD34" s="60"/>
      <c r="AE34" s="54"/>
      <c r="AF34" s="54"/>
      <c r="AG34" s="54"/>
      <c r="AH34" s="54"/>
      <c r="AI34" s="54"/>
      <c r="AJ34" s="61"/>
      <c r="AK34" s="50"/>
      <c r="AL34" s="50"/>
      <c r="AM34" s="50"/>
      <c r="AN34" s="50"/>
    </row>
    <row r="35" spans="1:40" s="51" customFormat="1" ht="17.100000000000001" customHeight="1">
      <c r="A35" s="53" t="s">
        <v>317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5"/>
      <c r="M35" s="56"/>
      <c r="N35" s="56"/>
      <c r="O35" s="56"/>
      <c r="P35" s="56"/>
      <c r="Q35" s="56"/>
      <c r="R35" s="56"/>
      <c r="S35" s="57"/>
      <c r="T35" s="73"/>
      <c r="U35" s="74"/>
      <c r="V35" s="74"/>
      <c r="W35" s="74"/>
      <c r="X35" s="74"/>
      <c r="Y35" s="74"/>
      <c r="Z35" s="74"/>
      <c r="AA35" s="74"/>
      <c r="AB35" s="74"/>
      <c r="AC35" s="74"/>
      <c r="AD35" s="75"/>
      <c r="AE35" s="54"/>
      <c r="AF35" s="54"/>
      <c r="AG35" s="54"/>
      <c r="AH35" s="54"/>
      <c r="AI35" s="54"/>
      <c r="AJ35" s="61"/>
      <c r="AK35" s="50"/>
      <c r="AL35" s="50"/>
      <c r="AM35" s="50"/>
      <c r="AN35" s="50"/>
    </row>
    <row r="36" spans="1:40" s="51" customFormat="1" ht="17.100000000000001" customHeight="1">
      <c r="A36" s="53" t="s">
        <v>318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5"/>
      <c r="M36" s="56"/>
      <c r="N36" s="56"/>
      <c r="O36" s="56"/>
      <c r="P36" s="56"/>
      <c r="Q36" s="56"/>
      <c r="R36" s="56"/>
      <c r="S36" s="57"/>
      <c r="T36" s="58"/>
      <c r="U36" s="59"/>
      <c r="V36" s="59"/>
      <c r="W36" s="59"/>
      <c r="X36" s="59"/>
      <c r="Y36" s="59"/>
      <c r="Z36" s="59"/>
      <c r="AA36" s="59"/>
      <c r="AB36" s="59"/>
      <c r="AC36" s="59"/>
      <c r="AD36" s="60"/>
      <c r="AE36" s="54"/>
      <c r="AF36" s="54"/>
      <c r="AG36" s="54"/>
      <c r="AH36" s="54"/>
      <c r="AI36" s="54"/>
      <c r="AJ36" s="61"/>
      <c r="AK36" s="50"/>
      <c r="AL36" s="50"/>
      <c r="AM36" s="50"/>
      <c r="AN36" s="50"/>
    </row>
    <row r="37" spans="1:40" s="51" customFormat="1" ht="17.100000000000001" customHeight="1" thickBot="1">
      <c r="A37" s="53" t="s">
        <v>319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5"/>
      <c r="M37" s="56"/>
      <c r="N37" s="56"/>
      <c r="O37" s="56"/>
      <c r="P37" s="56"/>
      <c r="Q37" s="56"/>
      <c r="R37" s="56"/>
      <c r="S37" s="57"/>
      <c r="T37" s="58"/>
      <c r="U37" s="59"/>
      <c r="V37" s="59"/>
      <c r="W37" s="59"/>
      <c r="X37" s="59"/>
      <c r="Y37" s="59"/>
      <c r="Z37" s="59"/>
      <c r="AA37" s="59"/>
      <c r="AB37" s="59"/>
      <c r="AC37" s="59"/>
      <c r="AD37" s="60"/>
      <c r="AE37" s="54"/>
      <c r="AF37" s="54"/>
      <c r="AG37" s="54"/>
      <c r="AH37" s="54"/>
      <c r="AI37" s="54"/>
      <c r="AJ37" s="61"/>
      <c r="AK37" s="50"/>
      <c r="AL37" s="50"/>
      <c r="AM37" s="50"/>
      <c r="AN37" s="50"/>
    </row>
    <row r="38" spans="1:40" s="51" customFormat="1" ht="24.95" customHeight="1" thickBot="1">
      <c r="A38" s="62" t="s">
        <v>320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4"/>
      <c r="M38" s="65">
        <f>M34+M35+M36+M37</f>
        <v>0</v>
      </c>
      <c r="N38" s="65"/>
      <c r="O38" s="65"/>
      <c r="P38" s="65"/>
      <c r="Q38" s="65"/>
      <c r="R38" s="65"/>
      <c r="S38" s="66"/>
      <c r="T38" s="67"/>
      <c r="U38" s="68"/>
      <c r="V38" s="68"/>
      <c r="W38" s="68"/>
      <c r="X38" s="68"/>
      <c r="Y38" s="68"/>
      <c r="Z38" s="68"/>
      <c r="AA38" s="68"/>
      <c r="AB38" s="68"/>
      <c r="AC38" s="68"/>
      <c r="AD38" s="69"/>
      <c r="AE38" s="68"/>
      <c r="AF38" s="68"/>
      <c r="AG38" s="68"/>
      <c r="AH38" s="68"/>
      <c r="AI38" s="68"/>
      <c r="AJ38" s="70"/>
      <c r="AK38" s="50"/>
      <c r="AL38" s="50"/>
      <c r="AM38" s="50"/>
      <c r="AN38" s="50"/>
    </row>
    <row r="39" spans="1:40" s="52" customFormat="1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</row>
    <row r="40" spans="1:40" s="52" customFormat="1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</row>
  </sheetData>
  <mergeCells count="136">
    <mergeCell ref="T11:AD11"/>
    <mergeCell ref="AE11:AJ11"/>
    <mergeCell ref="A1:AJ2"/>
    <mergeCell ref="AC5:AG5"/>
    <mergeCell ref="AH5:AJ5"/>
    <mergeCell ref="A7:D7"/>
    <mergeCell ref="E7:L7"/>
    <mergeCell ref="M7:S7"/>
    <mergeCell ref="T7:AD7"/>
    <mergeCell ref="AE7:AJ7"/>
    <mergeCell ref="E9:L9"/>
    <mergeCell ref="M9:S9"/>
    <mergeCell ref="T9:AD9"/>
    <mergeCell ref="AE9:AJ9"/>
    <mergeCell ref="C12:D14"/>
    <mergeCell ref="E12:L12"/>
    <mergeCell ref="M12:S12"/>
    <mergeCell ref="T12:AD12"/>
    <mergeCell ref="AE12:AJ12"/>
    <mergeCell ref="C8:D11"/>
    <mergeCell ref="E14:L14"/>
    <mergeCell ref="M14:S14"/>
    <mergeCell ref="T14:AD14"/>
    <mergeCell ref="AE14:AJ14"/>
    <mergeCell ref="E13:L13"/>
    <mergeCell ref="M13:S13"/>
    <mergeCell ref="T13:AD13"/>
    <mergeCell ref="AE13:AJ13"/>
    <mergeCell ref="E10:L10"/>
    <mergeCell ref="M10:S10"/>
    <mergeCell ref="T10:AD10"/>
    <mergeCell ref="AE10:AJ10"/>
    <mergeCell ref="E8:L8"/>
    <mergeCell ref="M8:S8"/>
    <mergeCell ref="T8:AD8"/>
    <mergeCell ref="AE8:AJ8"/>
    <mergeCell ref="E11:L11"/>
    <mergeCell ref="M11:S11"/>
    <mergeCell ref="E16:L16"/>
    <mergeCell ref="M16:S16"/>
    <mergeCell ref="T16:AD16"/>
    <mergeCell ref="AE16:AJ16"/>
    <mergeCell ref="C15:D27"/>
    <mergeCell ref="E15:L15"/>
    <mergeCell ref="M15:S15"/>
    <mergeCell ref="T15:AD15"/>
    <mergeCell ref="AE15:AJ15"/>
    <mergeCell ref="E17:L17"/>
    <mergeCell ref="M17:S17"/>
    <mergeCell ref="T17:AD17"/>
    <mergeCell ref="AE17:AJ17"/>
    <mergeCell ref="E19:L19"/>
    <mergeCell ref="M19:S19"/>
    <mergeCell ref="T19:AD19"/>
    <mergeCell ref="AE19:AJ19"/>
    <mergeCell ref="E18:L18"/>
    <mergeCell ref="M18:S18"/>
    <mergeCell ref="T18:AD18"/>
    <mergeCell ref="AE18:AJ18"/>
    <mergeCell ref="E21:L21"/>
    <mergeCell ref="M21:S21"/>
    <mergeCell ref="T21:AD21"/>
    <mergeCell ref="AE21:AJ21"/>
    <mergeCell ref="E20:L20"/>
    <mergeCell ref="M20:S20"/>
    <mergeCell ref="T20:AD20"/>
    <mergeCell ref="AE20:AJ20"/>
    <mergeCell ref="E23:L23"/>
    <mergeCell ref="M23:S23"/>
    <mergeCell ref="T23:AD23"/>
    <mergeCell ref="AE23:AJ23"/>
    <mergeCell ref="E22:L22"/>
    <mergeCell ref="M22:S22"/>
    <mergeCell ref="T22:AD22"/>
    <mergeCell ref="AE22:AJ22"/>
    <mergeCell ref="E25:L25"/>
    <mergeCell ref="M25:S25"/>
    <mergeCell ref="T25:AD25"/>
    <mergeCell ref="AE25:AJ25"/>
    <mergeCell ref="E24:L24"/>
    <mergeCell ref="M24:S24"/>
    <mergeCell ref="T24:AD24"/>
    <mergeCell ref="AE24:AJ24"/>
    <mergeCell ref="A29:L29"/>
    <mergeCell ref="M29:S29"/>
    <mergeCell ref="T29:AD29"/>
    <mergeCell ref="AE29:AJ29"/>
    <mergeCell ref="C28:L28"/>
    <mergeCell ref="M28:S28"/>
    <mergeCell ref="T28:AD28"/>
    <mergeCell ref="AE28:AJ28"/>
    <mergeCell ref="A8:B28"/>
    <mergeCell ref="E27:L27"/>
    <mergeCell ref="M27:S27"/>
    <mergeCell ref="T27:AD27"/>
    <mergeCell ref="AE27:AJ27"/>
    <mergeCell ref="E26:L26"/>
    <mergeCell ref="M26:S26"/>
    <mergeCell ref="T26:AD26"/>
    <mergeCell ref="AE26:AJ26"/>
    <mergeCell ref="A31:L31"/>
    <mergeCell ref="M31:S31"/>
    <mergeCell ref="T31:AD31"/>
    <mergeCell ref="AE31:AJ31"/>
    <mergeCell ref="A30:L30"/>
    <mergeCell ref="M30:S30"/>
    <mergeCell ref="T30:AD30"/>
    <mergeCell ref="AE30:AJ30"/>
    <mergeCell ref="A33:L33"/>
    <mergeCell ref="M33:S33"/>
    <mergeCell ref="T33:AD33"/>
    <mergeCell ref="AE33:AJ33"/>
    <mergeCell ref="A32:L32"/>
    <mergeCell ref="M32:S32"/>
    <mergeCell ref="T32:AD32"/>
    <mergeCell ref="AE32:AJ32"/>
    <mergeCell ref="A35:L35"/>
    <mergeCell ref="M35:S35"/>
    <mergeCell ref="T35:AD35"/>
    <mergeCell ref="AE35:AJ35"/>
    <mergeCell ref="A34:L34"/>
    <mergeCell ref="M34:S34"/>
    <mergeCell ref="T34:AD34"/>
    <mergeCell ref="AE34:AJ34"/>
    <mergeCell ref="A37:L37"/>
    <mergeCell ref="M37:S37"/>
    <mergeCell ref="T37:AD37"/>
    <mergeCell ref="AE37:AJ37"/>
    <mergeCell ref="A36:L36"/>
    <mergeCell ref="M36:S36"/>
    <mergeCell ref="T36:AD36"/>
    <mergeCell ref="AE36:AJ36"/>
    <mergeCell ref="A38:L38"/>
    <mergeCell ref="M38:S38"/>
    <mergeCell ref="T38:AD38"/>
    <mergeCell ref="AE38:AJ3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9"/>
  <sheetViews>
    <sheetView topLeftCell="D1" zoomScaleNormal="100" workbookViewId="0">
      <pane ySplit="3" topLeftCell="A4" activePane="bottomLeft" state="frozen"/>
      <selection activeCell="T12" sqref="T12:AD12"/>
      <selection pane="bottomLeft" activeCell="R1" sqref="R1"/>
    </sheetView>
  </sheetViews>
  <sheetFormatPr defaultRowHeight="20.45" customHeight="1"/>
  <cols>
    <col min="1" max="1" width="5.77734375" style="15" hidden="1" customWidth="1"/>
    <col min="2" max="2" width="6.5546875" style="14" hidden="1" customWidth="1"/>
    <col min="3" max="3" width="13.6640625" style="14" hidden="1" customWidth="1"/>
    <col min="4" max="4" width="36.21875" style="14" customWidth="1"/>
    <col min="5" max="5" width="9.109375" style="15" hidden="1" customWidth="1"/>
    <col min="6" max="6" width="4.21875" style="19" customWidth="1"/>
    <col min="7" max="7" width="4.6640625" style="25" customWidth="1"/>
    <col min="8" max="8" width="13" style="25" customWidth="1"/>
    <col min="9" max="9" width="13.109375" style="25" customWidth="1"/>
    <col min="10" max="10" width="5.109375" style="25" hidden="1" customWidth="1"/>
    <col min="11" max="11" width="11.21875" style="25" bestFit="1" customWidth="1"/>
    <col min="12" max="12" width="11.5546875" style="25" customWidth="1"/>
    <col min="13" max="14" width="9.44140625" style="25" customWidth="1"/>
    <col min="15" max="15" width="8.77734375" style="25" hidden="1" customWidth="1"/>
    <col min="16" max="16" width="13.21875" style="25" customWidth="1"/>
    <col min="17" max="17" width="10.44140625" style="14" customWidth="1"/>
    <col min="18" max="16384" width="8.88671875" style="2"/>
  </cols>
  <sheetData>
    <row r="1" spans="1:27" ht="20.45" customHeight="1">
      <c r="A1" s="15" t="s">
        <v>278</v>
      </c>
      <c r="B1" s="14" t="s">
        <v>280</v>
      </c>
      <c r="D1" s="163" t="s">
        <v>335</v>
      </c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AA1" s="2" t="s">
        <v>72</v>
      </c>
    </row>
    <row r="2" spans="1:27" s="12" customFormat="1" ht="20.45" customHeight="1">
      <c r="A2" s="165" t="s">
        <v>36</v>
      </c>
      <c r="B2" s="165" t="s">
        <v>21</v>
      </c>
      <c r="C2" s="167" t="s">
        <v>28</v>
      </c>
      <c r="D2" s="166" t="s">
        <v>39</v>
      </c>
      <c r="E2" s="168" t="s">
        <v>22</v>
      </c>
      <c r="F2" s="168" t="s">
        <v>0</v>
      </c>
      <c r="G2" s="162" t="s">
        <v>1</v>
      </c>
      <c r="H2" s="162" t="s">
        <v>23</v>
      </c>
      <c r="I2" s="162"/>
      <c r="J2" s="162" t="s">
        <v>24</v>
      </c>
      <c r="K2" s="162"/>
      <c r="L2" s="162"/>
      <c r="M2" s="162" t="s">
        <v>25</v>
      </c>
      <c r="N2" s="162"/>
      <c r="O2" s="36"/>
      <c r="P2" s="162" t="s">
        <v>29</v>
      </c>
      <c r="Q2" s="166" t="s">
        <v>27</v>
      </c>
    </row>
    <row r="3" spans="1:27" s="12" customFormat="1" ht="20.45" customHeight="1">
      <c r="A3" s="165"/>
      <c r="B3" s="165"/>
      <c r="C3" s="167"/>
      <c r="D3" s="166"/>
      <c r="E3" s="168"/>
      <c r="F3" s="168"/>
      <c r="G3" s="162"/>
      <c r="H3" s="36" t="s">
        <v>30</v>
      </c>
      <c r="I3" s="36" t="s">
        <v>31</v>
      </c>
      <c r="J3" s="36" t="s">
        <v>1</v>
      </c>
      <c r="K3" s="36" t="s">
        <v>30</v>
      </c>
      <c r="L3" s="36" t="s">
        <v>31</v>
      </c>
      <c r="M3" s="36" t="s">
        <v>32</v>
      </c>
      <c r="N3" s="36" t="s">
        <v>31</v>
      </c>
      <c r="O3" s="36" t="s">
        <v>33</v>
      </c>
      <c r="P3" s="162"/>
      <c r="Q3" s="166"/>
    </row>
    <row r="4" spans="1:27" ht="20.45" customHeight="1">
      <c r="B4" s="14" t="s">
        <v>210</v>
      </c>
      <c r="D4" s="159" t="s">
        <v>334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1"/>
    </row>
    <row r="5" spans="1:27" ht="20.45" customHeight="1">
      <c r="B5" s="14" t="s">
        <v>275</v>
      </c>
      <c r="D5" s="34" t="s">
        <v>77</v>
      </c>
      <c r="E5" s="17"/>
      <c r="F5" s="20" t="s">
        <v>209</v>
      </c>
      <c r="G5" s="26">
        <v>1</v>
      </c>
      <c r="H5" s="26"/>
      <c r="I5" s="26"/>
      <c r="J5" s="26"/>
      <c r="K5" s="26"/>
      <c r="L5" s="26"/>
      <c r="M5" s="26"/>
      <c r="N5" s="26"/>
      <c r="O5" s="26"/>
      <c r="P5" s="26"/>
      <c r="Q5" s="34"/>
    </row>
    <row r="6" spans="1:27" ht="20.45" customHeight="1">
      <c r="B6" s="14" t="s">
        <v>276</v>
      </c>
      <c r="D6" s="34" t="s">
        <v>78</v>
      </c>
      <c r="E6" s="17"/>
      <c r="F6" s="20" t="s">
        <v>209</v>
      </c>
      <c r="G6" s="26">
        <v>1</v>
      </c>
      <c r="H6" s="26"/>
      <c r="I6" s="26"/>
      <c r="J6" s="26"/>
      <c r="K6" s="26"/>
      <c r="L6" s="26"/>
      <c r="M6" s="26"/>
      <c r="N6" s="26"/>
      <c r="O6" s="26"/>
      <c r="P6" s="26"/>
      <c r="Q6" s="34"/>
    </row>
    <row r="7" spans="1:27" ht="20.45" customHeight="1">
      <c r="B7" s="14" t="s">
        <v>277</v>
      </c>
      <c r="D7" s="34" t="s">
        <v>79</v>
      </c>
      <c r="E7" s="17"/>
      <c r="F7" s="20" t="s">
        <v>209</v>
      </c>
      <c r="G7" s="26">
        <v>1</v>
      </c>
      <c r="H7" s="26"/>
      <c r="I7" s="26"/>
      <c r="J7" s="26"/>
      <c r="K7" s="26"/>
      <c r="L7" s="26"/>
      <c r="M7" s="26"/>
      <c r="N7" s="26"/>
      <c r="O7" s="26"/>
      <c r="P7" s="26"/>
      <c r="Q7" s="34"/>
    </row>
    <row r="8" spans="1:27" ht="20.45" customHeight="1">
      <c r="D8" s="34"/>
      <c r="E8" s="17"/>
      <c r="F8" s="20"/>
      <c r="G8" s="26"/>
      <c r="H8" s="26"/>
      <c r="I8" s="26"/>
      <c r="J8" s="26"/>
      <c r="K8" s="26"/>
      <c r="L8" s="26"/>
      <c r="M8" s="26"/>
      <c r="N8" s="26"/>
      <c r="O8" s="26"/>
      <c r="P8" s="26"/>
      <c r="Q8" s="34"/>
    </row>
    <row r="9" spans="1:27" ht="20.45" customHeight="1">
      <c r="D9" s="34"/>
      <c r="E9" s="17"/>
      <c r="F9" s="20"/>
      <c r="G9" s="26"/>
      <c r="H9" s="26"/>
      <c r="I9" s="26"/>
      <c r="J9" s="26"/>
      <c r="K9" s="26"/>
      <c r="L9" s="26"/>
      <c r="M9" s="26"/>
      <c r="N9" s="26"/>
      <c r="O9" s="26"/>
      <c r="P9" s="26"/>
      <c r="Q9" s="34"/>
    </row>
    <row r="10" spans="1:27" ht="20.45" customHeight="1">
      <c r="D10" s="34"/>
      <c r="E10" s="17"/>
      <c r="F10" s="20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34"/>
    </row>
    <row r="11" spans="1:27" ht="20.45" customHeight="1">
      <c r="D11" s="34"/>
      <c r="E11" s="17"/>
      <c r="F11" s="20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34"/>
    </row>
    <row r="12" spans="1:27" ht="20.45" customHeight="1">
      <c r="D12" s="34"/>
      <c r="E12" s="17"/>
      <c r="F12" s="20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34"/>
    </row>
    <row r="13" spans="1:27" ht="20.45" customHeight="1">
      <c r="D13" s="34"/>
      <c r="E13" s="17"/>
      <c r="F13" s="20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34"/>
    </row>
    <row r="14" spans="1:27" ht="20.45" customHeight="1">
      <c r="D14" s="34"/>
      <c r="E14" s="17"/>
      <c r="F14" s="20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34"/>
    </row>
    <row r="15" spans="1:27" ht="20.45" customHeight="1">
      <c r="D15" s="34"/>
      <c r="E15" s="17"/>
      <c r="F15" s="20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34"/>
    </row>
    <row r="16" spans="1:27" ht="20.45" customHeight="1">
      <c r="D16" s="34"/>
      <c r="E16" s="17"/>
      <c r="F16" s="20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34"/>
    </row>
    <row r="17" spans="3:17" ht="20.45" customHeight="1">
      <c r="D17" s="34"/>
      <c r="E17" s="17"/>
      <c r="F17" s="20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34"/>
    </row>
    <row r="18" spans="3:17" ht="20.45" customHeight="1">
      <c r="D18" s="34"/>
      <c r="E18" s="17"/>
      <c r="F18" s="20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34"/>
    </row>
    <row r="19" spans="3:17" ht="20.45" customHeight="1">
      <c r="D19" s="34"/>
      <c r="E19" s="17"/>
      <c r="F19" s="20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34"/>
    </row>
    <row r="20" spans="3:17" ht="20.45" customHeight="1">
      <c r="D20" s="34"/>
      <c r="E20" s="17"/>
      <c r="F20" s="20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34"/>
    </row>
    <row r="21" spans="3:17" ht="20.45" customHeight="1">
      <c r="D21" s="34"/>
      <c r="E21" s="17"/>
      <c r="F21" s="20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34"/>
    </row>
    <row r="22" spans="3:17" ht="20.45" customHeight="1">
      <c r="D22" s="34"/>
      <c r="E22" s="17"/>
      <c r="F22" s="20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34"/>
    </row>
    <row r="23" spans="3:17" ht="20.45" customHeight="1">
      <c r="D23" s="34"/>
      <c r="E23" s="17"/>
      <c r="F23" s="20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34"/>
    </row>
    <row r="24" spans="3:17" ht="20.45" customHeight="1">
      <c r="D24" s="34"/>
      <c r="E24" s="17"/>
      <c r="F24" s="20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34"/>
    </row>
    <row r="25" spans="3:17" ht="20.45" customHeight="1">
      <c r="D25" s="34"/>
      <c r="E25" s="17"/>
      <c r="F25" s="20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34"/>
    </row>
    <row r="26" spans="3:17" ht="20.45" customHeight="1">
      <c r="D26" s="34"/>
      <c r="E26" s="17"/>
      <c r="F26" s="20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34"/>
    </row>
    <row r="27" spans="3:17" ht="20.45" customHeight="1">
      <c r="D27" s="34"/>
      <c r="E27" s="17"/>
      <c r="F27" s="20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34"/>
    </row>
    <row r="28" spans="3:17" ht="20.45" customHeight="1">
      <c r="D28" s="34"/>
      <c r="E28" s="17"/>
      <c r="F28" s="20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34"/>
    </row>
    <row r="29" spans="3:17" ht="20.45" customHeight="1">
      <c r="C29" s="14" t="s">
        <v>279</v>
      </c>
      <c r="D29" s="34" t="s">
        <v>274</v>
      </c>
      <c r="E29" s="17"/>
      <c r="F29" s="20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34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39370078740157483" right="0.39370078740157483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07"/>
  <sheetViews>
    <sheetView topLeftCell="D1" workbookViewId="0">
      <pane ySplit="3" topLeftCell="A4" activePane="bottomLeft" state="frozen"/>
      <selection activeCell="T12" sqref="T12:AD12"/>
      <selection pane="bottomLeft" activeCell="P1" sqref="P1"/>
    </sheetView>
  </sheetViews>
  <sheetFormatPr defaultRowHeight="23.1" customHeight="1"/>
  <cols>
    <col min="1" max="1" width="12.109375" style="14" hidden="1" customWidth="1"/>
    <col min="2" max="2" width="17.44140625" style="14" hidden="1" customWidth="1"/>
    <col min="3" max="3" width="20.6640625" style="14" hidden="1" customWidth="1"/>
    <col min="4" max="4" width="24.33203125" style="14" customWidth="1"/>
    <col min="5" max="5" width="25.33203125" style="14" customWidth="1"/>
    <col min="6" max="6" width="4.21875" style="19" customWidth="1"/>
    <col min="7" max="7" width="10" style="15" customWidth="1"/>
    <col min="8" max="8" width="13" style="25" customWidth="1"/>
    <col min="9" max="9" width="13.21875" style="25" customWidth="1"/>
    <col min="10" max="10" width="5.5546875" style="25" hidden="1" customWidth="1"/>
    <col min="11" max="11" width="10.44140625" style="25" customWidth="1"/>
    <col min="12" max="12" width="11.77734375" style="25" customWidth="1"/>
    <col min="13" max="13" width="8.44140625" style="25" customWidth="1"/>
    <col min="14" max="14" width="9.109375" style="25" customWidth="1"/>
    <col min="15" max="15" width="6" style="25" hidden="1" customWidth="1"/>
    <col min="16" max="16" width="13" style="25" customWidth="1"/>
    <col min="17" max="17" width="11.109375" style="14" customWidth="1"/>
    <col min="18" max="26" width="8.88671875" style="2"/>
    <col min="27" max="31" width="11.77734375" style="25" customWidth="1"/>
    <col min="32" max="16384" width="8.88671875" style="2"/>
  </cols>
  <sheetData>
    <row r="1" spans="1:31" ht="23.1" customHeight="1">
      <c r="A1" s="14" t="s">
        <v>278</v>
      </c>
      <c r="B1" s="14" t="s">
        <v>211</v>
      </c>
      <c r="D1" s="170" t="s">
        <v>335</v>
      </c>
      <c r="E1" s="171"/>
      <c r="F1" s="171"/>
      <c r="G1" s="171"/>
      <c r="H1" s="171"/>
      <c r="I1" s="171"/>
      <c r="J1" s="171"/>
      <c r="K1" s="171"/>
      <c r="L1" s="171"/>
      <c r="M1" s="171"/>
      <c r="N1" s="171"/>
      <c r="W1" s="169" t="s">
        <v>43</v>
      </c>
      <c r="X1" s="169"/>
      <c r="Y1" s="169"/>
      <c r="Z1" s="39"/>
      <c r="AA1" s="39" t="s">
        <v>48</v>
      </c>
      <c r="AB1" s="39"/>
      <c r="AC1" s="39"/>
      <c r="AD1" s="39"/>
      <c r="AE1" s="39"/>
    </row>
    <row r="2" spans="1:31" s="12" customFormat="1" ht="23.1" customHeight="1">
      <c r="A2" s="165" t="s">
        <v>35</v>
      </c>
      <c r="B2" s="165" t="s">
        <v>21</v>
      </c>
      <c r="C2" s="167" t="s">
        <v>20</v>
      </c>
      <c r="D2" s="166" t="s">
        <v>40</v>
      </c>
      <c r="E2" s="166" t="s">
        <v>41</v>
      </c>
      <c r="F2" s="168" t="s">
        <v>0</v>
      </c>
      <c r="G2" s="168" t="s">
        <v>1</v>
      </c>
      <c r="H2" s="162" t="s">
        <v>23</v>
      </c>
      <c r="I2" s="162"/>
      <c r="J2" s="162" t="s">
        <v>24</v>
      </c>
      <c r="K2" s="162"/>
      <c r="L2" s="162"/>
      <c r="M2" s="162" t="s">
        <v>25</v>
      </c>
      <c r="N2" s="162"/>
      <c r="O2" s="36"/>
      <c r="P2" s="162" t="s">
        <v>29</v>
      </c>
      <c r="Q2" s="166" t="s">
        <v>27</v>
      </c>
      <c r="W2" s="12" t="s">
        <v>44</v>
      </c>
      <c r="X2" s="12" t="s">
        <v>45</v>
      </c>
      <c r="Y2" s="12" t="s">
        <v>46</v>
      </c>
      <c r="Z2" s="12" t="s">
        <v>47</v>
      </c>
      <c r="AA2" s="27" t="s">
        <v>67</v>
      </c>
      <c r="AB2" s="27" t="s">
        <v>66</v>
      </c>
      <c r="AC2" s="27" t="s">
        <v>49</v>
      </c>
      <c r="AD2" s="27" t="s">
        <v>51</v>
      </c>
      <c r="AE2" s="27" t="s">
        <v>50</v>
      </c>
    </row>
    <row r="3" spans="1:31" s="12" customFormat="1" ht="23.1" customHeight="1">
      <c r="A3" s="165"/>
      <c r="B3" s="165"/>
      <c r="C3" s="167"/>
      <c r="D3" s="166"/>
      <c r="E3" s="166"/>
      <c r="F3" s="168"/>
      <c r="G3" s="168"/>
      <c r="H3" s="36" t="s">
        <v>30</v>
      </c>
      <c r="I3" s="36" t="s">
        <v>31</v>
      </c>
      <c r="J3" s="36" t="s">
        <v>1</v>
      </c>
      <c r="K3" s="36" t="s">
        <v>30</v>
      </c>
      <c r="L3" s="36" t="s">
        <v>31</v>
      </c>
      <c r="M3" s="36" t="s">
        <v>32</v>
      </c>
      <c r="N3" s="36" t="s">
        <v>31</v>
      </c>
      <c r="O3" s="36" t="s">
        <v>33</v>
      </c>
      <c r="P3" s="162"/>
      <c r="Q3" s="166"/>
      <c r="W3" s="2"/>
      <c r="X3" s="2"/>
      <c r="Y3" s="2"/>
      <c r="Z3" s="2"/>
      <c r="AA3" s="25"/>
      <c r="AB3" s="25"/>
      <c r="AC3" s="25"/>
      <c r="AD3" s="25">
        <f>IF(옵션!$C$11 =0, "1", 옵션!$C$11)</f>
        <v>1</v>
      </c>
      <c r="AE3" s="25">
        <f>IF(옵션!$C$12 =0, "1", 옵션!$C$12)</f>
        <v>1</v>
      </c>
    </row>
    <row r="4" spans="1:31" ht="23.1" customHeight="1">
      <c r="B4" s="14" t="s">
        <v>210</v>
      </c>
      <c r="D4" s="159" t="s">
        <v>77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1"/>
    </row>
    <row r="5" spans="1:31" ht="23.1" customHeight="1">
      <c r="A5" s="14" t="s">
        <v>215</v>
      </c>
      <c r="B5" s="14" t="s">
        <v>275</v>
      </c>
      <c r="C5" s="14" t="s">
        <v>216</v>
      </c>
      <c r="D5" s="34" t="s">
        <v>81</v>
      </c>
      <c r="E5" s="34" t="s">
        <v>82</v>
      </c>
      <c r="F5" s="20" t="s">
        <v>83</v>
      </c>
      <c r="G5" s="17">
        <v>61</v>
      </c>
      <c r="H5" s="26"/>
      <c r="I5" s="37"/>
      <c r="J5" s="26"/>
      <c r="K5" s="26"/>
      <c r="L5" s="37"/>
      <c r="M5" s="26"/>
      <c r="N5" s="37"/>
      <c r="O5" s="26"/>
      <c r="P5" s="26"/>
      <c r="Q5" s="34"/>
      <c r="AB5" s="25">
        <f>I5</f>
        <v>0</v>
      </c>
      <c r="AC5" s="25">
        <f>G5*H5</f>
        <v>0</v>
      </c>
    </row>
    <row r="6" spans="1:31" ht="23.1" customHeight="1">
      <c r="A6" s="14" t="s">
        <v>221</v>
      </c>
      <c r="B6" s="14" t="s">
        <v>275</v>
      </c>
      <c r="C6" s="14" t="s">
        <v>222</v>
      </c>
      <c r="D6" s="34" t="s">
        <v>90</v>
      </c>
      <c r="E6" s="34" t="s">
        <v>91</v>
      </c>
      <c r="F6" s="20" t="s">
        <v>83</v>
      </c>
      <c r="G6" s="17">
        <v>8</v>
      </c>
      <c r="H6" s="26"/>
      <c r="I6" s="37"/>
      <c r="J6" s="26"/>
      <c r="K6" s="26"/>
      <c r="L6" s="37"/>
      <c r="M6" s="26"/>
      <c r="N6" s="37"/>
      <c r="O6" s="26"/>
      <c r="P6" s="26"/>
      <c r="Q6" s="34"/>
      <c r="AB6" s="25">
        <f>I6</f>
        <v>0</v>
      </c>
      <c r="AC6" s="25">
        <f>G6*H6</f>
        <v>0</v>
      </c>
    </row>
    <row r="7" spans="1:31" ht="23.1" customHeight="1">
      <c r="A7" s="14" t="s">
        <v>221</v>
      </c>
      <c r="B7" s="14" t="s">
        <v>275</v>
      </c>
      <c r="C7" s="14" t="s">
        <v>222</v>
      </c>
      <c r="D7" s="34" t="s">
        <v>90</v>
      </c>
      <c r="E7" s="34" t="s">
        <v>91</v>
      </c>
      <c r="F7" s="20" t="s">
        <v>83</v>
      </c>
      <c r="G7" s="17">
        <v>16</v>
      </c>
      <c r="H7" s="26"/>
      <c r="I7" s="37"/>
      <c r="J7" s="26"/>
      <c r="K7" s="26"/>
      <c r="L7" s="37"/>
      <c r="M7" s="26"/>
      <c r="N7" s="37"/>
      <c r="O7" s="26"/>
      <c r="P7" s="26"/>
      <c r="Q7" s="34"/>
      <c r="AB7" s="25">
        <f>I7</f>
        <v>0</v>
      </c>
      <c r="AC7" s="25">
        <f>G7*H7</f>
        <v>0</v>
      </c>
    </row>
    <row r="8" spans="1:31" ht="23.1" customHeight="1">
      <c r="A8" s="14" t="s">
        <v>233</v>
      </c>
      <c r="B8" s="14" t="s">
        <v>275</v>
      </c>
      <c r="C8" s="14" t="s">
        <v>234</v>
      </c>
      <c r="D8" s="34" t="s">
        <v>114</v>
      </c>
      <c r="E8" s="34" t="s">
        <v>115</v>
      </c>
      <c r="F8" s="20" t="s">
        <v>83</v>
      </c>
      <c r="G8" s="17">
        <v>121</v>
      </c>
      <c r="H8" s="26"/>
      <c r="I8" s="37"/>
      <c r="J8" s="26"/>
      <c r="K8" s="26"/>
      <c r="L8" s="37"/>
      <c r="M8" s="26"/>
      <c r="N8" s="37"/>
      <c r="O8" s="26"/>
      <c r="P8" s="26"/>
      <c r="Q8" s="34"/>
      <c r="AC8" s="25">
        <f>G8*H8</f>
        <v>0</v>
      </c>
    </row>
    <row r="9" spans="1:31" ht="23.1" customHeight="1">
      <c r="A9" s="14" t="s">
        <v>223</v>
      </c>
      <c r="B9" s="14" t="s">
        <v>275</v>
      </c>
      <c r="C9" s="14" t="s">
        <v>224</v>
      </c>
      <c r="D9" s="34" t="s">
        <v>96</v>
      </c>
      <c r="E9" s="34" t="s">
        <v>97</v>
      </c>
      <c r="F9" s="20" t="s">
        <v>94</v>
      </c>
      <c r="G9" s="17">
        <v>16</v>
      </c>
      <c r="H9" s="26"/>
      <c r="I9" s="37"/>
      <c r="J9" s="26"/>
      <c r="K9" s="26"/>
      <c r="L9" s="37"/>
      <c r="M9" s="26"/>
      <c r="N9" s="37"/>
      <c r="O9" s="26"/>
      <c r="P9" s="26"/>
      <c r="Q9" s="34"/>
    </row>
    <row r="10" spans="1:31" ht="23.1" customHeight="1">
      <c r="A10" s="14" t="s">
        <v>179</v>
      </c>
      <c r="B10" s="14" t="s">
        <v>275</v>
      </c>
      <c r="C10" s="14" t="s">
        <v>103</v>
      </c>
      <c r="D10" s="34" t="s">
        <v>104</v>
      </c>
      <c r="E10" s="34" t="s">
        <v>105</v>
      </c>
      <c r="F10" s="20" t="s">
        <v>94</v>
      </c>
      <c r="G10" s="17">
        <v>8</v>
      </c>
      <c r="H10" s="26"/>
      <c r="I10" s="37"/>
      <c r="J10" s="26"/>
      <c r="K10" s="26"/>
      <c r="L10" s="37"/>
      <c r="M10" s="26"/>
      <c r="N10" s="37"/>
      <c r="O10" s="26"/>
      <c r="P10" s="26"/>
      <c r="Q10" s="34"/>
    </row>
    <row r="11" spans="1:31" ht="23.1" customHeight="1">
      <c r="D11" s="34"/>
      <c r="E11" s="34"/>
      <c r="F11" s="20"/>
      <c r="G11" s="17"/>
      <c r="H11" s="26"/>
      <c r="I11" s="37"/>
      <c r="J11" s="26"/>
      <c r="K11" s="26"/>
      <c r="L11" s="37"/>
      <c r="M11" s="26"/>
      <c r="N11" s="37"/>
      <c r="O11" s="26"/>
      <c r="P11" s="26"/>
      <c r="Q11" s="34"/>
      <c r="AE11" s="25">
        <f>TRUNC(SUM(AE4:AE10))</f>
        <v>0</v>
      </c>
    </row>
    <row r="12" spans="1:31" ht="23.1" customHeight="1">
      <c r="D12" s="34"/>
      <c r="E12" s="34"/>
      <c r="F12" s="20"/>
      <c r="G12" s="17"/>
      <c r="H12" s="26"/>
      <c r="I12" s="37"/>
      <c r="J12" s="26"/>
      <c r="K12" s="26"/>
      <c r="L12" s="37"/>
      <c r="M12" s="26"/>
      <c r="N12" s="37"/>
      <c r="O12" s="26"/>
      <c r="P12" s="26"/>
      <c r="Q12" s="34"/>
    </row>
    <row r="13" spans="1:31" ht="23.1" customHeight="1">
      <c r="D13" s="34"/>
      <c r="E13" s="34"/>
      <c r="F13" s="20"/>
      <c r="G13" s="17"/>
      <c r="H13" s="26"/>
      <c r="I13" s="37"/>
      <c r="J13" s="26"/>
      <c r="K13" s="26"/>
      <c r="L13" s="37"/>
      <c r="M13" s="26"/>
      <c r="N13" s="37"/>
      <c r="O13" s="26"/>
      <c r="P13" s="26"/>
      <c r="Q13" s="34"/>
    </row>
    <row r="14" spans="1:31" ht="23.1" customHeight="1">
      <c r="D14" s="34"/>
      <c r="E14" s="34"/>
      <c r="F14" s="20"/>
      <c r="G14" s="17"/>
      <c r="H14" s="26"/>
      <c r="I14" s="37"/>
      <c r="J14" s="26"/>
      <c r="K14" s="26"/>
      <c r="L14" s="37"/>
      <c r="M14" s="26"/>
      <c r="N14" s="37"/>
      <c r="O14" s="26"/>
      <c r="P14" s="26"/>
      <c r="Q14" s="34"/>
    </row>
    <row r="15" spans="1:31" ht="23.1" customHeight="1">
      <c r="D15" s="34"/>
      <c r="E15" s="34"/>
      <c r="F15" s="20"/>
      <c r="G15" s="17"/>
      <c r="H15" s="26"/>
      <c r="I15" s="37"/>
      <c r="J15" s="26"/>
      <c r="K15" s="26"/>
      <c r="L15" s="37"/>
      <c r="M15" s="26"/>
      <c r="N15" s="37"/>
      <c r="O15" s="26"/>
      <c r="P15" s="26"/>
      <c r="Q15" s="34"/>
    </row>
    <row r="16" spans="1:31" ht="23.1" customHeight="1">
      <c r="D16" s="34"/>
      <c r="E16" s="34"/>
      <c r="F16" s="20"/>
      <c r="G16" s="17"/>
      <c r="H16" s="26"/>
      <c r="I16" s="37"/>
      <c r="J16" s="26"/>
      <c r="K16" s="26"/>
      <c r="L16" s="37"/>
      <c r="M16" s="26"/>
      <c r="N16" s="37"/>
      <c r="O16" s="26"/>
      <c r="P16" s="26"/>
      <c r="Q16" s="34"/>
    </row>
    <row r="17" spans="1:29" ht="23.1" customHeight="1">
      <c r="D17" s="34"/>
      <c r="E17" s="34"/>
      <c r="F17" s="20"/>
      <c r="G17" s="17"/>
      <c r="H17" s="26"/>
      <c r="I17" s="37"/>
      <c r="J17" s="26"/>
      <c r="K17" s="26"/>
      <c r="L17" s="37"/>
      <c r="M17" s="26"/>
      <c r="N17" s="37"/>
      <c r="O17" s="26"/>
      <c r="P17" s="26"/>
      <c r="Q17" s="34"/>
    </row>
    <row r="18" spans="1:29" ht="23.1" customHeight="1">
      <c r="D18" s="34"/>
      <c r="E18" s="34"/>
      <c r="F18" s="20"/>
      <c r="G18" s="17"/>
      <c r="H18" s="26"/>
      <c r="I18" s="37"/>
      <c r="J18" s="26"/>
      <c r="K18" s="26"/>
      <c r="L18" s="37"/>
      <c r="M18" s="26"/>
      <c r="N18" s="37"/>
      <c r="O18" s="26"/>
      <c r="P18" s="26"/>
      <c r="Q18" s="34"/>
    </row>
    <row r="19" spans="1:29" ht="23.1" customHeight="1">
      <c r="D19" s="34"/>
      <c r="E19" s="34"/>
      <c r="F19" s="20"/>
      <c r="G19" s="17"/>
      <c r="H19" s="26"/>
      <c r="I19" s="37"/>
      <c r="J19" s="26"/>
      <c r="K19" s="26"/>
      <c r="L19" s="37"/>
      <c r="M19" s="26"/>
      <c r="N19" s="37"/>
      <c r="O19" s="26"/>
      <c r="P19" s="26"/>
      <c r="Q19" s="34"/>
    </row>
    <row r="20" spans="1:29" ht="23.1" customHeight="1">
      <c r="D20" s="34"/>
      <c r="E20" s="34"/>
      <c r="F20" s="20"/>
      <c r="G20" s="17"/>
      <c r="H20" s="26"/>
      <c r="I20" s="37"/>
      <c r="J20" s="26"/>
      <c r="K20" s="26"/>
      <c r="L20" s="37"/>
      <c r="M20" s="26"/>
      <c r="N20" s="37"/>
      <c r="O20" s="26"/>
      <c r="P20" s="26"/>
      <c r="Q20" s="34"/>
    </row>
    <row r="21" spans="1:29" ht="23.1" customHeight="1">
      <c r="D21" s="34"/>
      <c r="E21" s="34"/>
      <c r="F21" s="20"/>
      <c r="G21" s="17"/>
      <c r="H21" s="26"/>
      <c r="I21" s="37"/>
      <c r="J21" s="26"/>
      <c r="K21" s="26"/>
      <c r="L21" s="37"/>
      <c r="M21" s="26"/>
      <c r="N21" s="37"/>
      <c r="O21" s="26"/>
      <c r="P21" s="26"/>
      <c r="Q21" s="34"/>
    </row>
    <row r="22" spans="1:29" ht="23.1" customHeight="1">
      <c r="D22" s="34"/>
      <c r="E22" s="34"/>
      <c r="F22" s="20"/>
      <c r="G22" s="17"/>
      <c r="H22" s="26"/>
      <c r="I22" s="37"/>
      <c r="J22" s="26"/>
      <c r="K22" s="26"/>
      <c r="L22" s="37"/>
      <c r="M22" s="26"/>
      <c r="N22" s="37"/>
      <c r="O22" s="26"/>
      <c r="P22" s="26"/>
      <c r="Q22" s="34"/>
    </row>
    <row r="23" spans="1:29" ht="23.1" customHeight="1">
      <c r="D23" s="34"/>
      <c r="E23" s="34"/>
      <c r="F23" s="20"/>
      <c r="G23" s="17"/>
      <c r="H23" s="26"/>
      <c r="I23" s="37"/>
      <c r="J23" s="26"/>
      <c r="K23" s="26"/>
      <c r="L23" s="37"/>
      <c r="M23" s="26"/>
      <c r="N23" s="37"/>
      <c r="O23" s="26"/>
      <c r="P23" s="26"/>
      <c r="Q23" s="34"/>
    </row>
    <row r="24" spans="1:29" ht="23.1" customHeight="1">
      <c r="D24" s="34"/>
      <c r="E24" s="34"/>
      <c r="F24" s="20"/>
      <c r="G24" s="17"/>
      <c r="H24" s="26"/>
      <c r="I24" s="37"/>
      <c r="J24" s="26"/>
      <c r="K24" s="26"/>
      <c r="L24" s="37"/>
      <c r="M24" s="26"/>
      <c r="N24" s="37"/>
      <c r="O24" s="26"/>
      <c r="P24" s="26"/>
      <c r="Q24" s="34"/>
    </row>
    <row r="25" spans="1:29" ht="23.1" customHeight="1">
      <c r="D25" s="34"/>
      <c r="E25" s="34"/>
      <c r="F25" s="20"/>
      <c r="G25" s="17"/>
      <c r="H25" s="26"/>
      <c r="I25" s="37"/>
      <c r="J25" s="26"/>
      <c r="K25" s="26"/>
      <c r="L25" s="37"/>
      <c r="M25" s="26"/>
      <c r="N25" s="37"/>
      <c r="O25" s="26"/>
      <c r="P25" s="26"/>
      <c r="Q25" s="34"/>
    </row>
    <row r="26" spans="1:29" ht="23.1" customHeight="1">
      <c r="D26" s="34"/>
      <c r="E26" s="34"/>
      <c r="F26" s="20"/>
      <c r="G26" s="17"/>
      <c r="H26" s="26"/>
      <c r="I26" s="37"/>
      <c r="J26" s="26"/>
      <c r="K26" s="26"/>
      <c r="L26" s="37"/>
      <c r="M26" s="26"/>
      <c r="N26" s="37"/>
      <c r="O26" s="26"/>
      <c r="P26" s="26"/>
      <c r="Q26" s="34"/>
    </row>
    <row r="27" spans="1:29" ht="23.1" customHeight="1">
      <c r="D27" s="34"/>
      <c r="E27" s="34"/>
      <c r="F27" s="20"/>
      <c r="G27" s="17"/>
      <c r="H27" s="26"/>
      <c r="I27" s="37"/>
      <c r="J27" s="26"/>
      <c r="K27" s="26"/>
      <c r="L27" s="37"/>
      <c r="M27" s="26"/>
      <c r="N27" s="37"/>
      <c r="O27" s="26"/>
      <c r="P27" s="26"/>
      <c r="Q27" s="34"/>
    </row>
    <row r="28" spans="1:29" ht="23.1" customHeight="1">
      <c r="D28" s="34"/>
      <c r="E28" s="34"/>
      <c r="F28" s="20"/>
      <c r="G28" s="17"/>
      <c r="H28" s="26"/>
      <c r="I28" s="37"/>
      <c r="J28" s="26"/>
      <c r="K28" s="26"/>
      <c r="L28" s="37"/>
      <c r="M28" s="26"/>
      <c r="N28" s="37"/>
      <c r="O28" s="26"/>
      <c r="P28" s="26"/>
      <c r="Q28" s="34"/>
    </row>
    <row r="29" spans="1:29" ht="23.1" customHeight="1">
      <c r="B29" s="14" t="s">
        <v>273</v>
      </c>
      <c r="D29" s="34" t="s">
        <v>274</v>
      </c>
      <c r="E29" s="34"/>
      <c r="F29" s="20"/>
      <c r="G29" s="17"/>
      <c r="H29" s="26"/>
      <c r="I29" s="37">
        <f>TRUNC(SUM(I4:I28))</f>
        <v>0</v>
      </c>
      <c r="J29" s="26"/>
      <c r="K29" s="26"/>
      <c r="L29" s="37">
        <f>TRUNC(SUM(L4:L28))</f>
        <v>0</v>
      </c>
      <c r="M29" s="26"/>
      <c r="N29" s="37">
        <f>TRUNC(SUM(N4:N28))</f>
        <v>0</v>
      </c>
      <c r="O29" s="26" t="str">
        <f>IF((H29+K29+M29)=0, "", (H29+K29+M29))</f>
        <v/>
      </c>
      <c r="P29" s="26">
        <f>TRUNC(SUM(P4:P28))</f>
        <v>0</v>
      </c>
      <c r="Q29" s="34"/>
    </row>
    <row r="30" spans="1:29" ht="23.1" customHeight="1">
      <c r="B30" s="14" t="s">
        <v>210</v>
      </c>
      <c r="D30" s="159" t="s">
        <v>78</v>
      </c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1"/>
    </row>
    <row r="31" spans="1:29" ht="23.1" customHeight="1">
      <c r="A31" s="14" t="s">
        <v>215</v>
      </c>
      <c r="B31" s="14" t="s">
        <v>276</v>
      </c>
      <c r="C31" s="14" t="s">
        <v>216</v>
      </c>
      <c r="D31" s="34" t="s">
        <v>81</v>
      </c>
      <c r="E31" s="34" t="s">
        <v>82</v>
      </c>
      <c r="F31" s="20" t="s">
        <v>83</v>
      </c>
      <c r="G31" s="17">
        <v>410</v>
      </c>
      <c r="H31" s="26"/>
      <c r="I31" s="37"/>
      <c r="J31" s="26"/>
      <c r="K31" s="26"/>
      <c r="L31" s="37"/>
      <c r="M31" s="26"/>
      <c r="N31" s="37"/>
      <c r="O31" s="26"/>
      <c r="P31" s="26"/>
      <c r="Q31" s="34"/>
      <c r="AB31" s="25">
        <f>I31</f>
        <v>0</v>
      </c>
      <c r="AC31" s="25">
        <f>G31*H31</f>
        <v>0</v>
      </c>
    </row>
    <row r="32" spans="1:29" ht="23.1" customHeight="1">
      <c r="A32" s="14" t="s">
        <v>233</v>
      </c>
      <c r="B32" s="14" t="s">
        <v>276</v>
      </c>
      <c r="C32" s="14" t="s">
        <v>234</v>
      </c>
      <c r="D32" s="34" t="s">
        <v>114</v>
      </c>
      <c r="E32" s="34" t="s">
        <v>115</v>
      </c>
      <c r="F32" s="20" t="s">
        <v>83</v>
      </c>
      <c r="G32" s="17">
        <v>1229</v>
      </c>
      <c r="H32" s="26"/>
      <c r="I32" s="37"/>
      <c r="J32" s="26"/>
      <c r="K32" s="26"/>
      <c r="L32" s="37"/>
      <c r="M32" s="26"/>
      <c r="N32" s="37"/>
      <c r="O32" s="26"/>
      <c r="P32" s="26"/>
      <c r="Q32" s="34"/>
      <c r="AC32" s="25">
        <f>G32*H32</f>
        <v>0</v>
      </c>
    </row>
    <row r="33" spans="1:31" ht="23.1" customHeight="1">
      <c r="A33" s="14" t="s">
        <v>229</v>
      </c>
      <c r="B33" s="14" t="s">
        <v>276</v>
      </c>
      <c r="C33" s="14" t="s">
        <v>230</v>
      </c>
      <c r="D33" s="34" t="s">
        <v>109</v>
      </c>
      <c r="E33" s="34" t="s">
        <v>110</v>
      </c>
      <c r="F33" s="20" t="s">
        <v>94</v>
      </c>
      <c r="G33" s="17">
        <v>6</v>
      </c>
      <c r="H33" s="26"/>
      <c r="I33" s="37"/>
      <c r="J33" s="26"/>
      <c r="K33" s="26"/>
      <c r="L33" s="37"/>
      <c r="M33" s="26"/>
      <c r="N33" s="37"/>
      <c r="O33" s="26"/>
      <c r="P33" s="26"/>
      <c r="Q33" s="34"/>
    </row>
    <row r="34" spans="1:31" ht="23.1" customHeight="1">
      <c r="A34" s="14" t="s">
        <v>243</v>
      </c>
      <c r="B34" s="14" t="s">
        <v>276</v>
      </c>
      <c r="C34" s="14" t="s">
        <v>244</v>
      </c>
      <c r="D34" s="34" t="s">
        <v>127</v>
      </c>
      <c r="E34" s="34" t="s">
        <v>128</v>
      </c>
      <c r="F34" s="20" t="s">
        <v>94</v>
      </c>
      <c r="G34" s="17">
        <v>8</v>
      </c>
      <c r="H34" s="26"/>
      <c r="I34" s="37"/>
      <c r="J34" s="26"/>
      <c r="K34" s="26"/>
      <c r="L34" s="37"/>
      <c r="M34" s="26"/>
      <c r="N34" s="37"/>
      <c r="O34" s="26"/>
      <c r="P34" s="26"/>
      <c r="Q34" s="34"/>
    </row>
    <row r="35" spans="1:31" ht="23.1" customHeight="1">
      <c r="A35" s="14" t="s">
        <v>245</v>
      </c>
      <c r="B35" s="14" t="s">
        <v>276</v>
      </c>
      <c r="C35" s="14" t="s">
        <v>246</v>
      </c>
      <c r="D35" s="34" t="s">
        <v>127</v>
      </c>
      <c r="E35" s="34" t="s">
        <v>130</v>
      </c>
      <c r="F35" s="20" t="s">
        <v>94</v>
      </c>
      <c r="G35" s="17">
        <v>62</v>
      </c>
      <c r="H35" s="26"/>
      <c r="I35" s="37"/>
      <c r="J35" s="26"/>
      <c r="K35" s="26"/>
      <c r="L35" s="37"/>
      <c r="M35" s="26"/>
      <c r="N35" s="37"/>
      <c r="O35" s="26"/>
      <c r="P35" s="26"/>
      <c r="Q35" s="34"/>
    </row>
    <row r="36" spans="1:31" ht="23.1" customHeight="1">
      <c r="A36" s="14" t="s">
        <v>231</v>
      </c>
      <c r="B36" s="14" t="s">
        <v>276</v>
      </c>
      <c r="C36" s="14" t="s">
        <v>232</v>
      </c>
      <c r="D36" s="34" t="s">
        <v>112</v>
      </c>
      <c r="E36" s="34"/>
      <c r="F36" s="20" t="s">
        <v>94</v>
      </c>
      <c r="G36" s="17">
        <v>6</v>
      </c>
      <c r="H36" s="26"/>
      <c r="I36" s="37"/>
      <c r="J36" s="26"/>
      <c r="K36" s="26"/>
      <c r="L36" s="37"/>
      <c r="M36" s="26"/>
      <c r="N36" s="37"/>
      <c r="O36" s="26"/>
      <c r="P36" s="26"/>
      <c r="Q36" s="34"/>
    </row>
    <row r="37" spans="1:31" ht="23.1" customHeight="1">
      <c r="A37" s="14" t="s">
        <v>223</v>
      </c>
      <c r="B37" s="14" t="s">
        <v>276</v>
      </c>
      <c r="C37" s="14" t="s">
        <v>224</v>
      </c>
      <c r="D37" s="34" t="s">
        <v>96</v>
      </c>
      <c r="E37" s="34" t="s">
        <v>97</v>
      </c>
      <c r="F37" s="20" t="s">
        <v>94</v>
      </c>
      <c r="G37" s="17">
        <v>42</v>
      </c>
      <c r="H37" s="26"/>
      <c r="I37" s="37"/>
      <c r="J37" s="26"/>
      <c r="K37" s="26"/>
      <c r="L37" s="37"/>
      <c r="M37" s="26"/>
      <c r="N37" s="37"/>
      <c r="O37" s="26"/>
      <c r="P37" s="26"/>
      <c r="Q37" s="34"/>
    </row>
    <row r="38" spans="1:31" ht="23.1" customHeight="1">
      <c r="A38" s="14" t="s">
        <v>225</v>
      </c>
      <c r="B38" s="14" t="s">
        <v>276</v>
      </c>
      <c r="C38" s="14" t="s">
        <v>226</v>
      </c>
      <c r="D38" s="34" t="s">
        <v>99</v>
      </c>
      <c r="E38" s="34" t="s">
        <v>100</v>
      </c>
      <c r="F38" s="20" t="s">
        <v>94</v>
      </c>
      <c r="G38" s="17">
        <v>21</v>
      </c>
      <c r="H38" s="26"/>
      <c r="I38" s="37"/>
      <c r="J38" s="26"/>
      <c r="K38" s="26"/>
      <c r="L38" s="37"/>
      <c r="M38" s="26"/>
      <c r="N38" s="37"/>
      <c r="O38" s="26"/>
      <c r="P38" s="26"/>
      <c r="Q38" s="34"/>
    </row>
    <row r="39" spans="1:31" ht="23.1" customHeight="1">
      <c r="A39" s="14" t="s">
        <v>179</v>
      </c>
      <c r="B39" s="14" t="s">
        <v>276</v>
      </c>
      <c r="C39" s="14" t="s">
        <v>103</v>
      </c>
      <c r="D39" s="34" t="s">
        <v>104</v>
      </c>
      <c r="E39" s="34" t="s">
        <v>105</v>
      </c>
      <c r="F39" s="20" t="s">
        <v>94</v>
      </c>
      <c r="G39" s="17">
        <v>15</v>
      </c>
      <c r="H39" s="26"/>
      <c r="I39" s="37"/>
      <c r="J39" s="26"/>
      <c r="K39" s="26"/>
      <c r="L39" s="37"/>
      <c r="M39" s="26"/>
      <c r="N39" s="37"/>
      <c r="O39" s="26"/>
      <c r="P39" s="26"/>
      <c r="Q39" s="34"/>
    </row>
    <row r="40" spans="1:31" ht="23.1" customHeight="1">
      <c r="A40" s="14" t="s">
        <v>180</v>
      </c>
      <c r="B40" s="14" t="s">
        <v>276</v>
      </c>
      <c r="C40" s="14" t="s">
        <v>106</v>
      </c>
      <c r="D40" s="34" t="s">
        <v>104</v>
      </c>
      <c r="E40" s="34" t="s">
        <v>107</v>
      </c>
      <c r="F40" s="20" t="s">
        <v>94</v>
      </c>
      <c r="G40" s="17">
        <v>12</v>
      </c>
      <c r="H40" s="26"/>
      <c r="I40" s="37"/>
      <c r="J40" s="26"/>
      <c r="K40" s="26"/>
      <c r="L40" s="37"/>
      <c r="M40" s="26"/>
      <c r="N40" s="37"/>
      <c r="O40" s="26"/>
      <c r="P40" s="26"/>
      <c r="Q40" s="34"/>
    </row>
    <row r="41" spans="1:31" ht="23.1" customHeight="1">
      <c r="A41" s="14" t="s">
        <v>247</v>
      </c>
      <c r="B41" s="14" t="s">
        <v>276</v>
      </c>
      <c r="C41" s="14" t="s">
        <v>248</v>
      </c>
      <c r="D41" s="34" t="s">
        <v>132</v>
      </c>
      <c r="E41" s="34" t="s">
        <v>133</v>
      </c>
      <c r="F41" s="20" t="s">
        <v>134</v>
      </c>
      <c r="G41" s="17">
        <v>10</v>
      </c>
      <c r="H41" s="26"/>
      <c r="I41" s="37"/>
      <c r="J41" s="26"/>
      <c r="K41" s="26"/>
      <c r="L41" s="37"/>
      <c r="M41" s="26"/>
      <c r="N41" s="37"/>
      <c r="O41" s="26"/>
      <c r="P41" s="26"/>
      <c r="Q41" s="34"/>
    </row>
    <row r="42" spans="1:31" ht="23.1" customHeight="1">
      <c r="A42" s="14" t="s">
        <v>212</v>
      </c>
      <c r="B42" s="14" t="s">
        <v>276</v>
      </c>
      <c r="C42" s="14" t="s">
        <v>213</v>
      </c>
      <c r="D42" s="34" t="s">
        <v>214</v>
      </c>
      <c r="E42" s="34" t="s">
        <v>208</v>
      </c>
      <c r="F42" s="20" t="s">
        <v>83</v>
      </c>
      <c r="G42" s="17">
        <v>10</v>
      </c>
      <c r="H42" s="26"/>
      <c r="I42" s="37"/>
      <c r="J42" s="26"/>
      <c r="K42" s="26"/>
      <c r="L42" s="37"/>
      <c r="M42" s="26"/>
      <c r="N42" s="37"/>
      <c r="O42" s="26"/>
      <c r="P42" s="26"/>
      <c r="Q42" s="34"/>
    </row>
    <row r="43" spans="1:31" ht="23.1" customHeight="1">
      <c r="D43" s="34"/>
      <c r="E43" s="34"/>
      <c r="F43" s="20"/>
      <c r="G43" s="17"/>
      <c r="H43" s="26"/>
      <c r="I43" s="37"/>
      <c r="J43" s="26"/>
      <c r="K43" s="26"/>
      <c r="L43" s="37"/>
      <c r="M43" s="26"/>
      <c r="N43" s="37"/>
      <c r="O43" s="26"/>
      <c r="P43" s="26"/>
      <c r="Q43" s="34"/>
      <c r="AE43" s="25">
        <f>TRUNC(SUM(AE30:AE42))</f>
        <v>0</v>
      </c>
    </row>
    <row r="44" spans="1:31" ht="23.1" customHeight="1">
      <c r="D44" s="34"/>
      <c r="E44" s="34"/>
      <c r="F44" s="20"/>
      <c r="G44" s="17"/>
      <c r="H44" s="26"/>
      <c r="I44" s="37"/>
      <c r="J44" s="26"/>
      <c r="K44" s="26"/>
      <c r="L44" s="37"/>
      <c r="M44" s="26"/>
      <c r="N44" s="37"/>
      <c r="O44" s="26"/>
      <c r="P44" s="26"/>
      <c r="Q44" s="34"/>
    </row>
    <row r="45" spans="1:31" ht="23.1" customHeight="1">
      <c r="D45" s="34"/>
      <c r="E45" s="34"/>
      <c r="F45" s="20"/>
      <c r="G45" s="17"/>
      <c r="H45" s="26"/>
      <c r="I45" s="37"/>
      <c r="J45" s="26"/>
      <c r="K45" s="26"/>
      <c r="L45" s="37"/>
      <c r="M45" s="26"/>
      <c r="N45" s="37"/>
      <c r="O45" s="26"/>
      <c r="P45" s="26"/>
      <c r="Q45" s="34"/>
    </row>
    <row r="46" spans="1:31" ht="23.1" customHeight="1">
      <c r="D46" s="34"/>
      <c r="E46" s="34"/>
      <c r="F46" s="20"/>
      <c r="G46" s="17"/>
      <c r="H46" s="26"/>
      <c r="I46" s="37"/>
      <c r="J46" s="26"/>
      <c r="K46" s="26"/>
      <c r="L46" s="37"/>
      <c r="M46" s="26"/>
      <c r="N46" s="37"/>
      <c r="O46" s="26"/>
      <c r="P46" s="26"/>
      <c r="Q46" s="34"/>
    </row>
    <row r="47" spans="1:31" ht="23.1" customHeight="1">
      <c r="D47" s="34"/>
      <c r="E47" s="34"/>
      <c r="F47" s="20"/>
      <c r="G47" s="17"/>
      <c r="H47" s="26"/>
      <c r="I47" s="37"/>
      <c r="J47" s="26"/>
      <c r="K47" s="26"/>
      <c r="L47" s="37"/>
      <c r="M47" s="26"/>
      <c r="N47" s="37"/>
      <c r="O47" s="26"/>
      <c r="P47" s="26"/>
      <c r="Q47" s="34"/>
    </row>
    <row r="48" spans="1:31" ht="23.1" customHeight="1">
      <c r="D48" s="34"/>
      <c r="E48" s="34"/>
      <c r="F48" s="20"/>
      <c r="G48" s="17"/>
      <c r="H48" s="26"/>
      <c r="I48" s="37"/>
      <c r="J48" s="26"/>
      <c r="K48" s="26"/>
      <c r="L48" s="37"/>
      <c r="M48" s="26"/>
      <c r="N48" s="37"/>
      <c r="O48" s="26"/>
      <c r="P48" s="26"/>
      <c r="Q48" s="34"/>
    </row>
    <row r="49" spans="1:29" ht="23.1" customHeight="1">
      <c r="D49" s="34"/>
      <c r="E49" s="34"/>
      <c r="F49" s="20"/>
      <c r="G49" s="17"/>
      <c r="H49" s="26"/>
      <c r="I49" s="37"/>
      <c r="J49" s="26"/>
      <c r="K49" s="26"/>
      <c r="L49" s="37"/>
      <c r="M49" s="26"/>
      <c r="N49" s="37"/>
      <c r="O49" s="26"/>
      <c r="P49" s="26"/>
      <c r="Q49" s="34"/>
    </row>
    <row r="50" spans="1:29" ht="23.1" customHeight="1">
      <c r="D50" s="34"/>
      <c r="E50" s="34"/>
      <c r="F50" s="20"/>
      <c r="G50" s="17"/>
      <c r="H50" s="26"/>
      <c r="I50" s="37"/>
      <c r="J50" s="26"/>
      <c r="K50" s="26"/>
      <c r="L50" s="37"/>
      <c r="M50" s="26"/>
      <c r="N50" s="37"/>
      <c r="O50" s="26"/>
      <c r="P50" s="26"/>
      <c r="Q50" s="34"/>
    </row>
    <row r="51" spans="1:29" ht="23.1" customHeight="1">
      <c r="D51" s="34"/>
      <c r="E51" s="34"/>
      <c r="F51" s="20"/>
      <c r="G51" s="17"/>
      <c r="H51" s="26"/>
      <c r="I51" s="37"/>
      <c r="J51" s="26"/>
      <c r="K51" s="26"/>
      <c r="L51" s="37"/>
      <c r="M51" s="26"/>
      <c r="N51" s="37"/>
      <c r="O51" s="26"/>
      <c r="P51" s="26"/>
      <c r="Q51" s="34"/>
    </row>
    <row r="52" spans="1:29" ht="23.1" customHeight="1">
      <c r="D52" s="34"/>
      <c r="E52" s="34"/>
      <c r="F52" s="20"/>
      <c r="G52" s="17"/>
      <c r="H52" s="26"/>
      <c r="I52" s="37"/>
      <c r="J52" s="26"/>
      <c r="K52" s="26"/>
      <c r="L52" s="37"/>
      <c r="M52" s="26"/>
      <c r="N52" s="37"/>
      <c r="O52" s="26"/>
      <c r="P52" s="26"/>
      <c r="Q52" s="34"/>
    </row>
    <row r="53" spans="1:29" ht="23.1" customHeight="1">
      <c r="D53" s="34"/>
      <c r="E53" s="34"/>
      <c r="F53" s="20"/>
      <c r="G53" s="17"/>
      <c r="H53" s="26"/>
      <c r="I53" s="37"/>
      <c r="J53" s="26"/>
      <c r="K53" s="26"/>
      <c r="L53" s="37"/>
      <c r="M53" s="26"/>
      <c r="N53" s="37"/>
      <c r="O53" s="26"/>
      <c r="P53" s="26"/>
      <c r="Q53" s="34"/>
    </row>
    <row r="54" spans="1:29" ht="23.1" customHeight="1">
      <c r="D54" s="34"/>
      <c r="E54" s="34"/>
      <c r="F54" s="20"/>
      <c r="G54" s="17"/>
      <c r="H54" s="26"/>
      <c r="I54" s="37"/>
      <c r="J54" s="26"/>
      <c r="K54" s="26"/>
      <c r="L54" s="37"/>
      <c r="M54" s="26"/>
      <c r="N54" s="37"/>
      <c r="O54" s="26"/>
      <c r="P54" s="26"/>
      <c r="Q54" s="34"/>
    </row>
    <row r="55" spans="1:29" ht="23.1" customHeight="1">
      <c r="B55" s="14" t="s">
        <v>273</v>
      </c>
      <c r="D55" s="34" t="s">
        <v>274</v>
      </c>
      <c r="E55" s="34"/>
      <c r="F55" s="20"/>
      <c r="G55" s="17"/>
      <c r="H55" s="26"/>
      <c r="I55" s="37">
        <f>TRUNC(SUM(I30:I54))</f>
        <v>0</v>
      </c>
      <c r="J55" s="26"/>
      <c r="K55" s="26"/>
      <c r="L55" s="37">
        <f>TRUNC(SUM(L30:L54))</f>
        <v>0</v>
      </c>
      <c r="M55" s="26"/>
      <c r="N55" s="37">
        <f>TRUNC(SUM(N30:N54))</f>
        <v>0</v>
      </c>
      <c r="O55" s="26" t="str">
        <f>IF((H55+K55+M55)=0, "", (H55+K55+M55))</f>
        <v/>
      </c>
      <c r="P55" s="26">
        <f>TRUNC(SUM(P30:P54))</f>
        <v>0</v>
      </c>
      <c r="Q55" s="34"/>
    </row>
    <row r="56" spans="1:29" ht="23.1" customHeight="1">
      <c r="B56" s="14" t="s">
        <v>210</v>
      </c>
      <c r="D56" s="159" t="s">
        <v>79</v>
      </c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1"/>
    </row>
    <row r="57" spans="1:29" ht="23.1" customHeight="1">
      <c r="A57" s="14" t="s">
        <v>217</v>
      </c>
      <c r="B57" s="14" t="s">
        <v>277</v>
      </c>
      <c r="C57" s="14" t="s">
        <v>218</v>
      </c>
      <c r="D57" s="34" t="s">
        <v>81</v>
      </c>
      <c r="E57" s="34" t="s">
        <v>85</v>
      </c>
      <c r="F57" s="20" t="s">
        <v>83</v>
      </c>
      <c r="G57" s="17">
        <v>31</v>
      </c>
      <c r="H57" s="26"/>
      <c r="I57" s="37"/>
      <c r="J57" s="26"/>
      <c r="K57" s="26"/>
      <c r="L57" s="37"/>
      <c r="M57" s="26"/>
      <c r="N57" s="37"/>
      <c r="O57" s="26"/>
      <c r="P57" s="26"/>
      <c r="Q57" s="34"/>
      <c r="AB57" s="25">
        <f>I57</f>
        <v>0</v>
      </c>
      <c r="AC57" s="25">
        <f>G57*H57</f>
        <v>0</v>
      </c>
    </row>
    <row r="58" spans="1:29" ht="23.1" customHeight="1">
      <c r="A58" s="14" t="s">
        <v>215</v>
      </c>
      <c r="B58" s="14" t="s">
        <v>277</v>
      </c>
      <c r="C58" s="14" t="s">
        <v>216</v>
      </c>
      <c r="D58" s="34" t="s">
        <v>81</v>
      </c>
      <c r="E58" s="34" t="s">
        <v>82</v>
      </c>
      <c r="F58" s="20" t="s">
        <v>83</v>
      </c>
      <c r="G58" s="17">
        <v>210</v>
      </c>
      <c r="H58" s="26"/>
      <c r="I58" s="37"/>
      <c r="J58" s="26"/>
      <c r="K58" s="26"/>
      <c r="L58" s="37"/>
      <c r="M58" s="26"/>
      <c r="N58" s="37"/>
      <c r="O58" s="26"/>
      <c r="P58" s="26"/>
      <c r="Q58" s="34"/>
      <c r="AB58" s="25">
        <f>I58</f>
        <v>0</v>
      </c>
      <c r="AC58" s="25">
        <f>G58*H58</f>
        <v>0</v>
      </c>
    </row>
    <row r="59" spans="1:29" ht="23.1" customHeight="1">
      <c r="A59" s="14" t="s">
        <v>219</v>
      </c>
      <c r="B59" s="14" t="s">
        <v>277</v>
      </c>
      <c r="C59" s="14" t="s">
        <v>220</v>
      </c>
      <c r="D59" s="34" t="s">
        <v>87</v>
      </c>
      <c r="E59" s="34" t="s">
        <v>88</v>
      </c>
      <c r="F59" s="20" t="s">
        <v>83</v>
      </c>
      <c r="G59" s="17">
        <v>53</v>
      </c>
      <c r="H59" s="26"/>
      <c r="I59" s="37"/>
      <c r="J59" s="26"/>
      <c r="K59" s="26"/>
      <c r="L59" s="37"/>
      <c r="M59" s="26"/>
      <c r="N59" s="37"/>
      <c r="O59" s="26"/>
      <c r="P59" s="26"/>
      <c r="Q59" s="34"/>
      <c r="AB59" s="25">
        <f>I59</f>
        <v>0</v>
      </c>
      <c r="AC59" s="25">
        <f>G59*H59</f>
        <v>0</v>
      </c>
    </row>
    <row r="60" spans="1:29" ht="23.1" customHeight="1">
      <c r="A60" s="14" t="s">
        <v>221</v>
      </c>
      <c r="B60" s="14" t="s">
        <v>277</v>
      </c>
      <c r="C60" s="14" t="s">
        <v>222</v>
      </c>
      <c r="D60" s="34" t="s">
        <v>90</v>
      </c>
      <c r="E60" s="34" t="s">
        <v>91</v>
      </c>
      <c r="F60" s="20" t="s">
        <v>83</v>
      </c>
      <c r="G60" s="17">
        <v>85</v>
      </c>
      <c r="H60" s="26"/>
      <c r="I60" s="37"/>
      <c r="J60" s="26"/>
      <c r="K60" s="26"/>
      <c r="L60" s="37"/>
      <c r="M60" s="26"/>
      <c r="N60" s="37"/>
      <c r="O60" s="26"/>
      <c r="P60" s="26"/>
      <c r="Q60" s="34"/>
      <c r="AB60" s="25">
        <f>I60</f>
        <v>0</v>
      </c>
      <c r="AC60" s="25">
        <f>G60*H60</f>
        <v>0</v>
      </c>
    </row>
    <row r="61" spans="1:29" ht="23.1" customHeight="1">
      <c r="A61" s="14" t="s">
        <v>175</v>
      </c>
      <c r="B61" s="14" t="s">
        <v>277</v>
      </c>
      <c r="C61" s="14" t="s">
        <v>92</v>
      </c>
      <c r="D61" s="34" t="s">
        <v>90</v>
      </c>
      <c r="E61" s="34" t="s">
        <v>93</v>
      </c>
      <c r="F61" s="20" t="s">
        <v>94</v>
      </c>
      <c r="G61" s="17">
        <v>170</v>
      </c>
      <c r="H61" s="26"/>
      <c r="I61" s="37"/>
      <c r="J61" s="26"/>
      <c r="K61" s="26"/>
      <c r="L61" s="37"/>
      <c r="M61" s="26"/>
      <c r="N61" s="37"/>
      <c r="O61" s="26"/>
      <c r="P61" s="26"/>
      <c r="Q61" s="34"/>
    </row>
    <row r="62" spans="1:29" ht="23.1" customHeight="1">
      <c r="A62" s="14" t="s">
        <v>235</v>
      </c>
      <c r="B62" s="14" t="s">
        <v>277</v>
      </c>
      <c r="C62" s="14" t="s">
        <v>236</v>
      </c>
      <c r="D62" s="34" t="s">
        <v>117</v>
      </c>
      <c r="E62" s="34" t="s">
        <v>118</v>
      </c>
      <c r="F62" s="20" t="s">
        <v>83</v>
      </c>
      <c r="G62" s="17">
        <v>53</v>
      </c>
      <c r="H62" s="26"/>
      <c r="I62" s="37"/>
      <c r="J62" s="26"/>
      <c r="K62" s="26"/>
      <c r="L62" s="37"/>
      <c r="M62" s="26"/>
      <c r="N62" s="37"/>
      <c r="O62" s="26"/>
      <c r="P62" s="26"/>
      <c r="Q62" s="34"/>
      <c r="AC62" s="25">
        <f>G62*H62</f>
        <v>0</v>
      </c>
    </row>
    <row r="63" spans="1:29" ht="23.1" customHeight="1">
      <c r="A63" s="14" t="s">
        <v>233</v>
      </c>
      <c r="B63" s="14" t="s">
        <v>277</v>
      </c>
      <c r="C63" s="14" t="s">
        <v>234</v>
      </c>
      <c r="D63" s="34" t="s">
        <v>114</v>
      </c>
      <c r="E63" s="34" t="s">
        <v>115</v>
      </c>
      <c r="F63" s="20" t="s">
        <v>83</v>
      </c>
      <c r="G63" s="17">
        <v>757</v>
      </c>
      <c r="H63" s="26"/>
      <c r="I63" s="37"/>
      <c r="J63" s="26"/>
      <c r="K63" s="26"/>
      <c r="L63" s="37"/>
      <c r="M63" s="26"/>
      <c r="N63" s="37"/>
      <c r="O63" s="26"/>
      <c r="P63" s="26"/>
      <c r="Q63" s="34"/>
      <c r="AC63" s="25">
        <f>G63*H63</f>
        <v>0</v>
      </c>
    </row>
    <row r="64" spans="1:29" ht="23.1" customHeight="1">
      <c r="A64" s="14" t="s">
        <v>249</v>
      </c>
      <c r="B64" s="14" t="s">
        <v>277</v>
      </c>
      <c r="C64" s="14" t="s">
        <v>250</v>
      </c>
      <c r="D64" s="34" t="s">
        <v>136</v>
      </c>
      <c r="E64" s="34" t="s">
        <v>137</v>
      </c>
      <c r="F64" s="20" t="s">
        <v>134</v>
      </c>
      <c r="G64" s="17">
        <v>5</v>
      </c>
      <c r="H64" s="26"/>
      <c r="I64" s="37"/>
      <c r="J64" s="26"/>
      <c r="K64" s="26"/>
      <c r="L64" s="37"/>
      <c r="M64" s="26"/>
      <c r="N64" s="37"/>
      <c r="O64" s="26"/>
      <c r="P64" s="26"/>
      <c r="Q64" s="34"/>
    </row>
    <row r="65" spans="1:29" ht="23.1" customHeight="1">
      <c r="A65" s="14" t="s">
        <v>251</v>
      </c>
      <c r="B65" s="14" t="s">
        <v>277</v>
      </c>
      <c r="C65" s="14" t="s">
        <v>252</v>
      </c>
      <c r="D65" s="34" t="s">
        <v>136</v>
      </c>
      <c r="E65" s="34" t="s">
        <v>139</v>
      </c>
      <c r="F65" s="20" t="s">
        <v>134</v>
      </c>
      <c r="G65" s="17">
        <v>1</v>
      </c>
      <c r="H65" s="26"/>
      <c r="I65" s="37"/>
      <c r="J65" s="26"/>
      <c r="K65" s="26"/>
      <c r="L65" s="37"/>
      <c r="M65" s="26"/>
      <c r="N65" s="37"/>
      <c r="O65" s="26"/>
      <c r="P65" s="26"/>
      <c r="Q65" s="34"/>
    </row>
    <row r="66" spans="1:29" ht="23.1" customHeight="1">
      <c r="A66" s="14" t="s">
        <v>253</v>
      </c>
      <c r="B66" s="14" t="s">
        <v>277</v>
      </c>
      <c r="C66" s="14" t="s">
        <v>254</v>
      </c>
      <c r="D66" s="34" t="s">
        <v>136</v>
      </c>
      <c r="E66" s="34" t="s">
        <v>141</v>
      </c>
      <c r="F66" s="20" t="s">
        <v>134</v>
      </c>
      <c r="G66" s="17">
        <v>5</v>
      </c>
      <c r="H66" s="26"/>
      <c r="I66" s="37"/>
      <c r="J66" s="26"/>
      <c r="K66" s="26"/>
      <c r="L66" s="37"/>
      <c r="M66" s="26"/>
      <c r="N66" s="37"/>
      <c r="O66" s="26"/>
      <c r="P66" s="26"/>
      <c r="Q66" s="34"/>
    </row>
    <row r="67" spans="1:29" ht="23.1" customHeight="1">
      <c r="A67" s="14" t="s">
        <v>255</v>
      </c>
      <c r="B67" s="14" t="s">
        <v>277</v>
      </c>
      <c r="C67" s="14" t="s">
        <v>256</v>
      </c>
      <c r="D67" s="34" t="s">
        <v>136</v>
      </c>
      <c r="E67" s="34" t="s">
        <v>143</v>
      </c>
      <c r="F67" s="20" t="s">
        <v>134</v>
      </c>
      <c r="G67" s="17">
        <v>4</v>
      </c>
      <c r="H67" s="26"/>
      <c r="I67" s="37"/>
      <c r="J67" s="26"/>
      <c r="K67" s="26"/>
      <c r="L67" s="37"/>
      <c r="M67" s="26"/>
      <c r="N67" s="37"/>
      <c r="O67" s="26"/>
      <c r="P67" s="26"/>
      <c r="Q67" s="34"/>
    </row>
    <row r="68" spans="1:29" ht="23.1" customHeight="1">
      <c r="A68" s="14" t="s">
        <v>257</v>
      </c>
      <c r="B68" s="14" t="s">
        <v>277</v>
      </c>
      <c r="C68" s="14" t="s">
        <v>258</v>
      </c>
      <c r="D68" s="34" t="s">
        <v>136</v>
      </c>
      <c r="E68" s="34" t="s">
        <v>145</v>
      </c>
      <c r="F68" s="20" t="s">
        <v>134</v>
      </c>
      <c r="G68" s="17">
        <v>45</v>
      </c>
      <c r="H68" s="26"/>
      <c r="I68" s="37"/>
      <c r="J68" s="26"/>
      <c r="K68" s="26"/>
      <c r="L68" s="37"/>
      <c r="M68" s="26"/>
      <c r="N68" s="37"/>
      <c r="O68" s="26"/>
      <c r="P68" s="26"/>
      <c r="Q68" s="34"/>
    </row>
    <row r="69" spans="1:29" ht="23.1" customHeight="1">
      <c r="A69" s="14" t="s">
        <v>259</v>
      </c>
      <c r="B69" s="14" t="s">
        <v>277</v>
      </c>
      <c r="C69" s="14" t="s">
        <v>260</v>
      </c>
      <c r="D69" s="34" t="s">
        <v>136</v>
      </c>
      <c r="E69" s="34" t="s">
        <v>147</v>
      </c>
      <c r="F69" s="20" t="s">
        <v>83</v>
      </c>
      <c r="G69" s="17">
        <v>15</v>
      </c>
      <c r="H69" s="26"/>
      <c r="I69" s="37"/>
      <c r="J69" s="26"/>
      <c r="K69" s="26"/>
      <c r="L69" s="37"/>
      <c r="M69" s="26"/>
      <c r="N69" s="37"/>
      <c r="O69" s="26"/>
      <c r="P69" s="26"/>
      <c r="Q69" s="34"/>
      <c r="AC69" s="25">
        <f>G69*H69</f>
        <v>0</v>
      </c>
    </row>
    <row r="70" spans="1:29" ht="23.1" customHeight="1">
      <c r="A70" s="14" t="s">
        <v>261</v>
      </c>
      <c r="B70" s="14" t="s">
        <v>277</v>
      </c>
      <c r="C70" s="14" t="s">
        <v>262</v>
      </c>
      <c r="D70" s="34" t="s">
        <v>136</v>
      </c>
      <c r="E70" s="34" t="s">
        <v>149</v>
      </c>
      <c r="F70" s="20" t="s">
        <v>134</v>
      </c>
      <c r="G70" s="17">
        <v>29</v>
      </c>
      <c r="H70" s="26"/>
      <c r="I70" s="37"/>
      <c r="J70" s="26"/>
      <c r="K70" s="26"/>
      <c r="L70" s="37"/>
      <c r="M70" s="26"/>
      <c r="N70" s="37"/>
      <c r="O70" s="26"/>
      <c r="P70" s="26"/>
      <c r="Q70" s="34"/>
    </row>
    <row r="71" spans="1:29" ht="23.1" customHeight="1">
      <c r="A71" s="14" t="s">
        <v>263</v>
      </c>
      <c r="B71" s="14" t="s">
        <v>277</v>
      </c>
      <c r="C71" s="14" t="s">
        <v>264</v>
      </c>
      <c r="D71" s="34" t="s">
        <v>136</v>
      </c>
      <c r="E71" s="34" t="s">
        <v>151</v>
      </c>
      <c r="F71" s="20" t="s">
        <v>134</v>
      </c>
      <c r="G71" s="17">
        <v>10</v>
      </c>
      <c r="H71" s="26"/>
      <c r="I71" s="37"/>
      <c r="J71" s="26"/>
      <c r="K71" s="26"/>
      <c r="L71" s="37"/>
      <c r="M71" s="26"/>
      <c r="N71" s="37"/>
      <c r="O71" s="26"/>
      <c r="P71" s="26"/>
      <c r="Q71" s="34"/>
    </row>
    <row r="72" spans="1:29" ht="23.1" customHeight="1">
      <c r="A72" s="14" t="s">
        <v>265</v>
      </c>
      <c r="B72" s="14" t="s">
        <v>277</v>
      </c>
      <c r="C72" s="14" t="s">
        <v>266</v>
      </c>
      <c r="D72" s="34" t="s">
        <v>136</v>
      </c>
      <c r="E72" s="34" t="s">
        <v>153</v>
      </c>
      <c r="F72" s="20" t="s">
        <v>134</v>
      </c>
      <c r="G72" s="17">
        <v>5</v>
      </c>
      <c r="H72" s="26"/>
      <c r="I72" s="37"/>
      <c r="J72" s="26"/>
      <c r="K72" s="26"/>
      <c r="L72" s="37"/>
      <c r="M72" s="26"/>
      <c r="N72" s="37"/>
      <c r="O72" s="26"/>
      <c r="P72" s="26"/>
      <c r="Q72" s="34"/>
    </row>
    <row r="73" spans="1:29" ht="23.1" customHeight="1">
      <c r="A73" s="14" t="s">
        <v>267</v>
      </c>
      <c r="B73" s="14" t="s">
        <v>277</v>
      </c>
      <c r="C73" s="14" t="s">
        <v>268</v>
      </c>
      <c r="D73" s="34" t="s">
        <v>136</v>
      </c>
      <c r="E73" s="34" t="s">
        <v>155</v>
      </c>
      <c r="F73" s="20" t="s">
        <v>134</v>
      </c>
      <c r="G73" s="17">
        <v>89</v>
      </c>
      <c r="H73" s="26"/>
      <c r="I73" s="37"/>
      <c r="J73" s="26"/>
      <c r="K73" s="26"/>
      <c r="L73" s="37"/>
      <c r="M73" s="26"/>
      <c r="N73" s="37"/>
      <c r="O73" s="26"/>
      <c r="P73" s="26"/>
      <c r="Q73" s="34"/>
    </row>
    <row r="74" spans="1:29" ht="23.1" customHeight="1">
      <c r="A74" s="14" t="s">
        <v>269</v>
      </c>
      <c r="B74" s="14" t="s">
        <v>277</v>
      </c>
      <c r="C74" s="14" t="s">
        <v>270</v>
      </c>
      <c r="D74" s="34" t="s">
        <v>136</v>
      </c>
      <c r="E74" s="34" t="s">
        <v>157</v>
      </c>
      <c r="F74" s="20" t="s">
        <v>134</v>
      </c>
      <c r="G74" s="17">
        <v>41</v>
      </c>
      <c r="H74" s="26"/>
      <c r="I74" s="37"/>
      <c r="J74" s="26"/>
      <c r="K74" s="26"/>
      <c r="L74" s="37"/>
      <c r="M74" s="26"/>
      <c r="N74" s="37"/>
      <c r="O74" s="26"/>
      <c r="P74" s="26"/>
      <c r="Q74" s="34"/>
    </row>
    <row r="75" spans="1:29" ht="23.1" customHeight="1">
      <c r="A75" s="14" t="s">
        <v>271</v>
      </c>
      <c r="B75" s="14" t="s">
        <v>277</v>
      </c>
      <c r="C75" s="14" t="s">
        <v>272</v>
      </c>
      <c r="D75" s="34" t="s">
        <v>136</v>
      </c>
      <c r="E75" s="34" t="s">
        <v>159</v>
      </c>
      <c r="F75" s="20" t="s">
        <v>134</v>
      </c>
      <c r="G75" s="17">
        <v>20</v>
      </c>
      <c r="H75" s="26"/>
      <c r="I75" s="37"/>
      <c r="J75" s="26"/>
      <c r="K75" s="26"/>
      <c r="L75" s="37"/>
      <c r="M75" s="26"/>
      <c r="N75" s="37"/>
      <c r="O75" s="26"/>
      <c r="P75" s="26"/>
      <c r="Q75" s="34"/>
    </row>
    <row r="76" spans="1:29" ht="23.1" customHeight="1">
      <c r="A76" s="14" t="s">
        <v>203</v>
      </c>
      <c r="B76" s="14" t="s">
        <v>277</v>
      </c>
      <c r="C76" s="14" t="s">
        <v>160</v>
      </c>
      <c r="D76" s="34" t="s">
        <v>136</v>
      </c>
      <c r="E76" s="34" t="s">
        <v>161</v>
      </c>
      <c r="F76" s="20" t="s">
        <v>134</v>
      </c>
      <c r="G76" s="17">
        <v>18</v>
      </c>
      <c r="H76" s="26"/>
      <c r="I76" s="37"/>
      <c r="J76" s="26"/>
      <c r="K76" s="26"/>
      <c r="L76" s="37"/>
      <c r="M76" s="26"/>
      <c r="N76" s="37"/>
      <c r="O76" s="26"/>
      <c r="P76" s="26"/>
      <c r="Q76" s="34"/>
    </row>
    <row r="77" spans="1:29" ht="23.1" customHeight="1">
      <c r="A77" s="14" t="s">
        <v>237</v>
      </c>
      <c r="B77" s="14" t="s">
        <v>277</v>
      </c>
      <c r="C77" s="14" t="s">
        <v>238</v>
      </c>
      <c r="D77" s="34" t="s">
        <v>120</v>
      </c>
      <c r="E77" s="34" t="s">
        <v>121</v>
      </c>
      <c r="F77" s="20" t="s">
        <v>94</v>
      </c>
      <c r="G77" s="17">
        <v>2</v>
      </c>
      <c r="H77" s="26"/>
      <c r="I77" s="37"/>
      <c r="J77" s="26"/>
      <c r="K77" s="26"/>
      <c r="L77" s="37"/>
      <c r="M77" s="26"/>
      <c r="N77" s="37"/>
      <c r="O77" s="26"/>
      <c r="P77" s="26"/>
      <c r="Q77" s="34"/>
    </row>
    <row r="78" spans="1:29" ht="23.1" customHeight="1">
      <c r="A78" s="14" t="s">
        <v>239</v>
      </c>
      <c r="B78" s="14" t="s">
        <v>277</v>
      </c>
      <c r="C78" s="14" t="s">
        <v>240</v>
      </c>
      <c r="D78" s="34" t="s">
        <v>120</v>
      </c>
      <c r="E78" s="34" t="s">
        <v>123</v>
      </c>
      <c r="F78" s="20" t="s">
        <v>94</v>
      </c>
      <c r="G78" s="17">
        <v>1</v>
      </c>
      <c r="H78" s="26"/>
      <c r="I78" s="37"/>
      <c r="J78" s="26"/>
      <c r="K78" s="26"/>
      <c r="L78" s="37"/>
      <c r="M78" s="26"/>
      <c r="N78" s="37"/>
      <c r="O78" s="26"/>
      <c r="P78" s="26"/>
      <c r="Q78" s="34"/>
    </row>
    <row r="79" spans="1:29" ht="23.1" customHeight="1">
      <c r="A79" s="14" t="s">
        <v>241</v>
      </c>
      <c r="B79" s="14" t="s">
        <v>277</v>
      </c>
      <c r="C79" s="14" t="s">
        <v>242</v>
      </c>
      <c r="D79" s="34" t="s">
        <v>120</v>
      </c>
      <c r="E79" s="34" t="s">
        <v>125</v>
      </c>
      <c r="F79" s="20" t="s">
        <v>94</v>
      </c>
      <c r="G79" s="17">
        <v>1</v>
      </c>
      <c r="H79" s="26"/>
      <c r="I79" s="37"/>
      <c r="J79" s="26"/>
      <c r="K79" s="26"/>
      <c r="L79" s="37"/>
      <c r="M79" s="26"/>
      <c r="N79" s="37"/>
      <c r="O79" s="26"/>
      <c r="P79" s="26"/>
      <c r="Q79" s="34"/>
    </row>
    <row r="80" spans="1:29" ht="23.1" customHeight="1">
      <c r="A80" s="14" t="s">
        <v>223</v>
      </c>
      <c r="B80" s="14" t="s">
        <v>277</v>
      </c>
      <c r="C80" s="14" t="s">
        <v>224</v>
      </c>
      <c r="D80" s="34" t="s">
        <v>96</v>
      </c>
      <c r="E80" s="34" t="s">
        <v>97</v>
      </c>
      <c r="F80" s="20" t="s">
        <v>94</v>
      </c>
      <c r="G80" s="17">
        <v>79</v>
      </c>
      <c r="H80" s="26"/>
      <c r="I80" s="37"/>
      <c r="J80" s="26"/>
      <c r="K80" s="26"/>
      <c r="L80" s="37"/>
      <c r="M80" s="26"/>
      <c r="N80" s="37"/>
      <c r="O80" s="26"/>
      <c r="P80" s="26"/>
      <c r="Q80" s="34"/>
    </row>
    <row r="81" spans="1:31" ht="23.1" customHeight="1">
      <c r="A81" s="14" t="s">
        <v>225</v>
      </c>
      <c r="B81" s="14" t="s">
        <v>277</v>
      </c>
      <c r="C81" s="14" t="s">
        <v>226</v>
      </c>
      <c r="D81" s="34" t="s">
        <v>99</v>
      </c>
      <c r="E81" s="34" t="s">
        <v>100</v>
      </c>
      <c r="F81" s="20" t="s">
        <v>94</v>
      </c>
      <c r="G81" s="17">
        <v>4</v>
      </c>
      <c r="H81" s="26"/>
      <c r="I81" s="37"/>
      <c r="J81" s="26"/>
      <c r="K81" s="26"/>
      <c r="L81" s="37"/>
      <c r="M81" s="26"/>
      <c r="N81" s="37"/>
      <c r="O81" s="26"/>
      <c r="P81" s="26"/>
      <c r="Q81" s="34"/>
    </row>
    <row r="82" spans="1:31" ht="23.1" customHeight="1">
      <c r="A82" s="14" t="s">
        <v>227</v>
      </c>
      <c r="B82" s="14" t="s">
        <v>277</v>
      </c>
      <c r="C82" s="14" t="s">
        <v>228</v>
      </c>
      <c r="D82" s="34" t="s">
        <v>99</v>
      </c>
      <c r="E82" s="34" t="s">
        <v>102</v>
      </c>
      <c r="F82" s="20" t="s">
        <v>94</v>
      </c>
      <c r="G82" s="17">
        <v>1</v>
      </c>
      <c r="H82" s="26"/>
      <c r="I82" s="37"/>
      <c r="J82" s="26"/>
      <c r="K82" s="26"/>
      <c r="L82" s="37"/>
      <c r="M82" s="26"/>
      <c r="N82" s="37"/>
      <c r="O82" s="26"/>
      <c r="P82" s="26"/>
      <c r="Q82" s="34"/>
    </row>
    <row r="83" spans="1:31" ht="23.1" customHeight="1">
      <c r="A83" s="14" t="s">
        <v>179</v>
      </c>
      <c r="B83" s="14" t="s">
        <v>277</v>
      </c>
      <c r="C83" s="14" t="s">
        <v>103</v>
      </c>
      <c r="D83" s="34" t="s">
        <v>104</v>
      </c>
      <c r="E83" s="34" t="s">
        <v>105</v>
      </c>
      <c r="F83" s="20" t="s">
        <v>94</v>
      </c>
      <c r="G83" s="17">
        <v>80</v>
      </c>
      <c r="H83" s="26"/>
      <c r="I83" s="37"/>
      <c r="J83" s="26"/>
      <c r="K83" s="26"/>
      <c r="L83" s="37"/>
      <c r="M83" s="26"/>
      <c r="N83" s="37"/>
      <c r="O83" s="26"/>
      <c r="P83" s="26"/>
      <c r="Q83" s="34"/>
    </row>
    <row r="84" spans="1:31" ht="23.1" customHeight="1">
      <c r="A84" s="14" t="s">
        <v>212</v>
      </c>
      <c r="B84" s="14" t="s">
        <v>277</v>
      </c>
      <c r="C84" s="14" t="s">
        <v>213</v>
      </c>
      <c r="D84" s="34" t="s">
        <v>214</v>
      </c>
      <c r="E84" s="34" t="s">
        <v>208</v>
      </c>
      <c r="F84" s="20" t="s">
        <v>83</v>
      </c>
      <c r="G84" s="17">
        <v>6</v>
      </c>
      <c r="H84" s="26"/>
      <c r="I84" s="37"/>
      <c r="J84" s="26"/>
      <c r="K84" s="26"/>
      <c r="L84" s="37"/>
      <c r="M84" s="26"/>
      <c r="N84" s="37"/>
      <c r="O84" s="26"/>
      <c r="P84" s="26"/>
      <c r="Q84" s="34"/>
    </row>
    <row r="85" spans="1:31" ht="23.1" customHeight="1">
      <c r="D85" s="34"/>
      <c r="E85" s="34"/>
      <c r="F85" s="20"/>
      <c r="G85" s="17"/>
      <c r="H85" s="26"/>
      <c r="I85" s="37"/>
      <c r="J85" s="26"/>
      <c r="K85" s="26"/>
      <c r="L85" s="37"/>
      <c r="M85" s="26"/>
      <c r="N85" s="37"/>
      <c r="O85" s="26"/>
      <c r="P85" s="26"/>
      <c r="Q85" s="34"/>
      <c r="AE85" s="25">
        <f>TRUNC(SUM(AE56:AE84))</f>
        <v>0</v>
      </c>
    </row>
    <row r="86" spans="1:31" ht="23.1" customHeight="1">
      <c r="D86" s="34"/>
      <c r="E86" s="34"/>
      <c r="F86" s="20"/>
      <c r="G86" s="17"/>
      <c r="H86" s="26"/>
      <c r="I86" s="37"/>
      <c r="J86" s="26"/>
      <c r="K86" s="26"/>
      <c r="L86" s="37"/>
      <c r="M86" s="26"/>
      <c r="N86" s="37"/>
      <c r="O86" s="26"/>
      <c r="P86" s="26"/>
      <c r="Q86" s="34"/>
    </row>
    <row r="87" spans="1:31" ht="23.1" customHeight="1">
      <c r="D87" s="34"/>
      <c r="E87" s="34"/>
      <c r="F87" s="20"/>
      <c r="G87" s="17"/>
      <c r="H87" s="26"/>
      <c r="I87" s="37"/>
      <c r="J87" s="26"/>
      <c r="K87" s="26"/>
      <c r="L87" s="37"/>
      <c r="M87" s="26"/>
      <c r="N87" s="37"/>
      <c r="O87" s="26"/>
      <c r="P87" s="26"/>
      <c r="Q87" s="34"/>
    </row>
    <row r="88" spans="1:31" ht="23.1" customHeight="1">
      <c r="D88" s="34"/>
      <c r="E88" s="34"/>
      <c r="F88" s="20"/>
      <c r="G88" s="17"/>
      <c r="H88" s="26"/>
      <c r="I88" s="37"/>
      <c r="J88" s="26"/>
      <c r="K88" s="26"/>
      <c r="L88" s="37"/>
      <c r="M88" s="26"/>
      <c r="N88" s="37"/>
      <c r="O88" s="26"/>
      <c r="P88" s="26"/>
      <c r="Q88" s="34"/>
    </row>
    <row r="89" spans="1:31" ht="23.1" customHeight="1">
      <c r="D89" s="34"/>
      <c r="E89" s="34"/>
      <c r="F89" s="20"/>
      <c r="G89" s="17"/>
      <c r="H89" s="26"/>
      <c r="I89" s="37"/>
      <c r="J89" s="26"/>
      <c r="K89" s="26"/>
      <c r="L89" s="37"/>
      <c r="M89" s="26"/>
      <c r="N89" s="37"/>
      <c r="O89" s="26"/>
      <c r="P89" s="26"/>
      <c r="Q89" s="34"/>
    </row>
    <row r="90" spans="1:31" ht="23.1" customHeight="1">
      <c r="D90" s="34"/>
      <c r="E90" s="34"/>
      <c r="F90" s="20"/>
      <c r="G90" s="17"/>
      <c r="H90" s="26"/>
      <c r="I90" s="37"/>
      <c r="J90" s="26"/>
      <c r="K90" s="26"/>
      <c r="L90" s="37"/>
      <c r="M90" s="26"/>
      <c r="N90" s="37"/>
      <c r="O90" s="26"/>
      <c r="P90" s="26"/>
      <c r="Q90" s="34"/>
    </row>
    <row r="91" spans="1:31" ht="23.1" customHeight="1">
      <c r="D91" s="34"/>
      <c r="E91" s="34"/>
      <c r="F91" s="20"/>
      <c r="G91" s="17"/>
      <c r="H91" s="26"/>
      <c r="I91" s="37"/>
      <c r="J91" s="26"/>
      <c r="K91" s="26"/>
      <c r="L91" s="37"/>
      <c r="M91" s="26"/>
      <c r="N91" s="37"/>
      <c r="O91" s="26"/>
      <c r="P91" s="26"/>
      <c r="Q91" s="34"/>
    </row>
    <row r="92" spans="1:31" ht="23.1" customHeight="1">
      <c r="D92" s="34"/>
      <c r="E92" s="34"/>
      <c r="F92" s="20"/>
      <c r="G92" s="17"/>
      <c r="H92" s="26"/>
      <c r="I92" s="37"/>
      <c r="J92" s="26"/>
      <c r="K92" s="26"/>
      <c r="L92" s="37"/>
      <c r="M92" s="26"/>
      <c r="N92" s="37"/>
      <c r="O92" s="26"/>
      <c r="P92" s="26"/>
      <c r="Q92" s="34"/>
    </row>
    <row r="93" spans="1:31" ht="23.1" customHeight="1">
      <c r="D93" s="34"/>
      <c r="E93" s="34"/>
      <c r="F93" s="20"/>
      <c r="G93" s="17"/>
      <c r="H93" s="26"/>
      <c r="I93" s="37"/>
      <c r="J93" s="26"/>
      <c r="K93" s="26"/>
      <c r="L93" s="37"/>
      <c r="M93" s="26"/>
      <c r="N93" s="37"/>
      <c r="O93" s="26"/>
      <c r="P93" s="26"/>
      <c r="Q93" s="34"/>
    </row>
    <row r="94" spans="1:31" ht="23.1" customHeight="1">
      <c r="D94" s="34"/>
      <c r="E94" s="34"/>
      <c r="F94" s="20"/>
      <c r="G94" s="17"/>
      <c r="H94" s="26"/>
      <c r="I94" s="37"/>
      <c r="J94" s="26"/>
      <c r="K94" s="26"/>
      <c r="L94" s="37"/>
      <c r="M94" s="26"/>
      <c r="N94" s="37"/>
      <c r="O94" s="26"/>
      <c r="P94" s="26"/>
      <c r="Q94" s="34"/>
    </row>
    <row r="95" spans="1:31" ht="23.1" customHeight="1">
      <c r="D95" s="34"/>
      <c r="E95" s="34"/>
      <c r="F95" s="20"/>
      <c r="G95" s="17"/>
      <c r="H95" s="26"/>
      <c r="I95" s="37"/>
      <c r="J95" s="26"/>
      <c r="K95" s="26"/>
      <c r="L95" s="37"/>
      <c r="M95" s="26"/>
      <c r="N95" s="37"/>
      <c r="O95" s="26"/>
      <c r="P95" s="26"/>
      <c r="Q95" s="34"/>
    </row>
    <row r="96" spans="1:31" ht="23.1" customHeight="1">
      <c r="D96" s="34"/>
      <c r="E96" s="34"/>
      <c r="F96" s="20"/>
      <c r="G96" s="17"/>
      <c r="H96" s="26"/>
      <c r="I96" s="37"/>
      <c r="J96" s="26"/>
      <c r="K96" s="26"/>
      <c r="L96" s="37"/>
      <c r="M96" s="26"/>
      <c r="N96" s="37"/>
      <c r="O96" s="26"/>
      <c r="P96" s="26"/>
      <c r="Q96" s="34"/>
    </row>
    <row r="97" spans="2:17" ht="23.1" customHeight="1">
      <c r="D97" s="34"/>
      <c r="E97" s="34"/>
      <c r="F97" s="20"/>
      <c r="G97" s="17"/>
      <c r="H97" s="26"/>
      <c r="I97" s="37"/>
      <c r="J97" s="26"/>
      <c r="K97" s="26"/>
      <c r="L97" s="37"/>
      <c r="M97" s="26"/>
      <c r="N97" s="37"/>
      <c r="O97" s="26"/>
      <c r="P97" s="26"/>
      <c r="Q97" s="34"/>
    </row>
    <row r="98" spans="2:17" ht="23.1" customHeight="1">
      <c r="D98" s="34"/>
      <c r="E98" s="34"/>
      <c r="F98" s="20"/>
      <c r="G98" s="17"/>
      <c r="H98" s="26"/>
      <c r="I98" s="37"/>
      <c r="J98" s="26"/>
      <c r="K98" s="26"/>
      <c r="L98" s="37"/>
      <c r="M98" s="26"/>
      <c r="N98" s="37"/>
      <c r="O98" s="26"/>
      <c r="P98" s="26"/>
      <c r="Q98" s="34"/>
    </row>
    <row r="99" spans="2:17" ht="23.1" customHeight="1">
      <c r="D99" s="34"/>
      <c r="E99" s="34"/>
      <c r="F99" s="20"/>
      <c r="G99" s="17"/>
      <c r="H99" s="26"/>
      <c r="I99" s="37"/>
      <c r="J99" s="26"/>
      <c r="K99" s="26"/>
      <c r="L99" s="37"/>
      <c r="M99" s="26"/>
      <c r="N99" s="37"/>
      <c r="O99" s="26"/>
      <c r="P99" s="26"/>
      <c r="Q99" s="34"/>
    </row>
    <row r="100" spans="2:17" ht="23.1" customHeight="1">
      <c r="D100" s="34"/>
      <c r="E100" s="34"/>
      <c r="F100" s="20"/>
      <c r="G100" s="17"/>
      <c r="H100" s="26"/>
      <c r="I100" s="37"/>
      <c r="J100" s="26"/>
      <c r="K100" s="26"/>
      <c r="L100" s="37"/>
      <c r="M100" s="26"/>
      <c r="N100" s="37"/>
      <c r="O100" s="26"/>
      <c r="P100" s="26"/>
      <c r="Q100" s="34"/>
    </row>
    <row r="101" spans="2:17" ht="23.1" customHeight="1">
      <c r="D101" s="34"/>
      <c r="E101" s="34"/>
      <c r="F101" s="20"/>
      <c r="G101" s="17"/>
      <c r="H101" s="26"/>
      <c r="I101" s="37"/>
      <c r="J101" s="26"/>
      <c r="K101" s="26"/>
      <c r="L101" s="37"/>
      <c r="M101" s="26"/>
      <c r="N101" s="37"/>
      <c r="O101" s="26"/>
      <c r="P101" s="26"/>
      <c r="Q101" s="34"/>
    </row>
    <row r="102" spans="2:17" ht="23.1" customHeight="1">
      <c r="D102" s="34"/>
      <c r="E102" s="34"/>
      <c r="F102" s="20"/>
      <c r="G102" s="17"/>
      <c r="H102" s="26"/>
      <c r="I102" s="37"/>
      <c r="J102" s="26"/>
      <c r="K102" s="26"/>
      <c r="L102" s="37"/>
      <c r="M102" s="26"/>
      <c r="N102" s="37"/>
      <c r="O102" s="26"/>
      <c r="P102" s="26"/>
      <c r="Q102" s="34"/>
    </row>
    <row r="103" spans="2:17" ht="23.1" customHeight="1">
      <c r="D103" s="34"/>
      <c r="E103" s="34"/>
      <c r="F103" s="20"/>
      <c r="G103" s="17"/>
      <c r="H103" s="26"/>
      <c r="I103" s="37"/>
      <c r="J103" s="26"/>
      <c r="K103" s="26"/>
      <c r="L103" s="37"/>
      <c r="M103" s="26"/>
      <c r="N103" s="37"/>
      <c r="O103" s="26"/>
      <c r="P103" s="26"/>
      <c r="Q103" s="34"/>
    </row>
    <row r="104" spans="2:17" ht="23.1" customHeight="1">
      <c r="D104" s="34"/>
      <c r="E104" s="34"/>
      <c r="F104" s="20"/>
      <c r="G104" s="17"/>
      <c r="H104" s="26"/>
      <c r="I104" s="37"/>
      <c r="J104" s="26"/>
      <c r="K104" s="26"/>
      <c r="L104" s="37"/>
      <c r="M104" s="26"/>
      <c r="N104" s="37"/>
      <c r="O104" s="26"/>
      <c r="P104" s="26"/>
      <c r="Q104" s="34"/>
    </row>
    <row r="105" spans="2:17" ht="23.1" customHeight="1">
      <c r="D105" s="34"/>
      <c r="E105" s="34"/>
      <c r="F105" s="20"/>
      <c r="G105" s="17"/>
      <c r="H105" s="26"/>
      <c r="I105" s="37"/>
      <c r="J105" s="26"/>
      <c r="K105" s="26"/>
      <c r="L105" s="37"/>
      <c r="M105" s="26"/>
      <c r="N105" s="37"/>
      <c r="O105" s="26"/>
      <c r="P105" s="26"/>
      <c r="Q105" s="34"/>
    </row>
    <row r="106" spans="2:17" ht="23.1" customHeight="1">
      <c r="D106" s="34"/>
      <c r="E106" s="34"/>
      <c r="F106" s="20"/>
      <c r="G106" s="17"/>
      <c r="H106" s="26"/>
      <c r="I106" s="37"/>
      <c r="J106" s="26"/>
      <c r="K106" s="26"/>
      <c r="L106" s="37"/>
      <c r="M106" s="26"/>
      <c r="N106" s="37"/>
      <c r="O106" s="26"/>
      <c r="P106" s="26"/>
      <c r="Q106" s="34"/>
    </row>
    <row r="107" spans="2:17" ht="23.1" customHeight="1">
      <c r="B107" s="14" t="s">
        <v>273</v>
      </c>
      <c r="D107" s="34" t="s">
        <v>274</v>
      </c>
      <c r="E107" s="34"/>
      <c r="F107" s="20"/>
      <c r="G107" s="17"/>
      <c r="H107" s="26"/>
      <c r="I107" s="37"/>
      <c r="J107" s="26"/>
      <c r="K107" s="26"/>
      <c r="L107" s="37"/>
      <c r="M107" s="26"/>
      <c r="N107" s="37"/>
      <c r="O107" s="26"/>
      <c r="P107" s="26"/>
      <c r="Q107" s="34"/>
    </row>
  </sheetData>
  <mergeCells count="17"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30:Q30"/>
    <mergeCell ref="D56:Q56"/>
    <mergeCell ref="A2:A3"/>
    <mergeCell ref="B2:B3"/>
    <mergeCell ref="C2:C3"/>
  </mergeCells>
  <phoneticPr fontId="2" type="noConversion"/>
  <printOptions horizontalCentered="1" verticalCentered="1"/>
  <pageMargins left="0.39370078740157483" right="0.39370078740157483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56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21" hidden="1" customWidth="1"/>
    <col min="2" max="2" width="8.5546875" style="10" hidden="1" customWidth="1"/>
    <col min="3" max="3" width="16.77734375" style="9" customWidth="1"/>
    <col min="4" max="4" width="24.33203125" style="9" customWidth="1"/>
    <col min="5" max="5" width="25.33203125" style="9" customWidth="1"/>
    <col min="6" max="6" width="4.77734375" style="19" customWidth="1"/>
    <col min="7" max="7" width="11.21875" style="11" customWidth="1"/>
    <col min="8" max="8" width="13.88671875" style="22" customWidth="1"/>
    <col min="9" max="9" width="11.6640625" style="22" customWidth="1"/>
    <col min="10" max="10" width="10" style="22" customWidth="1"/>
    <col min="11" max="11" width="7" style="22" customWidth="1"/>
    <col min="12" max="12" width="14.6640625" style="22" customWidth="1"/>
    <col min="13" max="13" width="12.33203125" style="7" customWidth="1"/>
    <col min="14" max="16384" width="8.88671875" style="7"/>
  </cols>
  <sheetData>
    <row r="1" spans="1:13" ht="21.6" customHeight="1">
      <c r="B1" s="10" t="s">
        <v>207</v>
      </c>
      <c r="C1" s="175" t="s">
        <v>170</v>
      </c>
      <c r="D1" s="175"/>
      <c r="E1" s="175"/>
      <c r="F1" s="175"/>
      <c r="G1" s="175"/>
      <c r="H1" s="175"/>
      <c r="K1" s="174"/>
      <c r="L1" s="174"/>
    </row>
    <row r="2" spans="1:13" s="6" customFormat="1" ht="21.6" customHeight="1">
      <c r="A2" s="13" t="s">
        <v>36</v>
      </c>
      <c r="B2" s="35" t="s">
        <v>37</v>
      </c>
      <c r="C2" s="166" t="s">
        <v>19</v>
      </c>
      <c r="D2" s="166" t="s">
        <v>40</v>
      </c>
      <c r="E2" s="166" t="s">
        <v>41</v>
      </c>
      <c r="F2" s="168" t="s">
        <v>0</v>
      </c>
      <c r="G2" s="168" t="s">
        <v>1</v>
      </c>
      <c r="H2" s="162" t="s">
        <v>23</v>
      </c>
      <c r="I2" s="162" t="s">
        <v>24</v>
      </c>
      <c r="J2" s="162" t="s">
        <v>25</v>
      </c>
      <c r="K2" s="162" t="s">
        <v>26</v>
      </c>
      <c r="L2" s="162" t="s">
        <v>9</v>
      </c>
      <c r="M2" s="173" t="s">
        <v>38</v>
      </c>
    </row>
    <row r="3" spans="1:13" ht="21.6" customHeight="1">
      <c r="C3" s="176"/>
      <c r="D3" s="176"/>
      <c r="E3" s="176"/>
      <c r="F3" s="177"/>
      <c r="G3" s="172"/>
      <c r="H3" s="172"/>
      <c r="I3" s="172"/>
      <c r="J3" s="172"/>
      <c r="K3" s="172"/>
      <c r="L3" s="172"/>
      <c r="M3" s="172"/>
    </row>
    <row r="4" spans="1:13" ht="21.6" customHeight="1">
      <c r="B4" s="10" t="s">
        <v>171</v>
      </c>
      <c r="C4" s="8" t="s">
        <v>80</v>
      </c>
      <c r="D4" s="8" t="s">
        <v>81</v>
      </c>
      <c r="E4" s="8" t="s">
        <v>82</v>
      </c>
      <c r="F4" s="20" t="s">
        <v>83</v>
      </c>
      <c r="G4" s="18">
        <v>749.1</v>
      </c>
      <c r="H4" s="24" t="e">
        <f>ROUNDDOWN(#REF!*옵션!$D$11, 0)</f>
        <v>#REF!</v>
      </c>
      <c r="I4" s="24"/>
      <c r="J4" s="24"/>
      <c r="K4" s="24"/>
      <c r="L4" s="24" t="e">
        <f t="shared" ref="L4:L39" si="0">SUM(H4,I4,J4)</f>
        <v>#REF!</v>
      </c>
      <c r="M4" s="38"/>
    </row>
    <row r="5" spans="1:13" ht="21.6" customHeight="1">
      <c r="B5" s="10" t="s">
        <v>172</v>
      </c>
      <c r="C5" s="8" t="s">
        <v>84</v>
      </c>
      <c r="D5" s="8" t="s">
        <v>81</v>
      </c>
      <c r="E5" s="8" t="s">
        <v>85</v>
      </c>
      <c r="F5" s="20" t="s">
        <v>83</v>
      </c>
      <c r="G5" s="18">
        <v>34.1</v>
      </c>
      <c r="H5" s="24" t="e">
        <f>ROUNDDOWN(#REF!*옵션!$D$11, 0)</f>
        <v>#REF!</v>
      </c>
      <c r="I5" s="24"/>
      <c r="J5" s="24"/>
      <c r="K5" s="24"/>
      <c r="L5" s="24" t="e">
        <f t="shared" si="0"/>
        <v>#REF!</v>
      </c>
      <c r="M5" s="38"/>
    </row>
    <row r="6" spans="1:13" ht="21.6" customHeight="1">
      <c r="B6" s="10" t="s">
        <v>173</v>
      </c>
      <c r="C6" s="8" t="s">
        <v>86</v>
      </c>
      <c r="D6" s="8" t="s">
        <v>87</v>
      </c>
      <c r="E6" s="8" t="s">
        <v>88</v>
      </c>
      <c r="F6" s="20" t="s">
        <v>83</v>
      </c>
      <c r="G6" s="18">
        <v>58.3</v>
      </c>
      <c r="H6" s="24" t="e">
        <f>ROUNDDOWN(#REF!*옵션!$D$11, 0)</f>
        <v>#REF!</v>
      </c>
      <c r="I6" s="24"/>
      <c r="J6" s="24"/>
      <c r="K6" s="24"/>
      <c r="L6" s="24" t="e">
        <f t="shared" si="0"/>
        <v>#REF!</v>
      </c>
      <c r="M6" s="38"/>
    </row>
    <row r="7" spans="1:13" ht="21.6" customHeight="1">
      <c r="B7" s="10" t="s">
        <v>174</v>
      </c>
      <c r="C7" s="8" t="s">
        <v>89</v>
      </c>
      <c r="D7" s="8" t="s">
        <v>90</v>
      </c>
      <c r="E7" s="8" t="s">
        <v>91</v>
      </c>
      <c r="F7" s="20" t="s">
        <v>83</v>
      </c>
      <c r="G7" s="18">
        <v>119.9</v>
      </c>
      <c r="H7" s="24" t="e">
        <f>ROUNDDOWN(#REF!*옵션!$D$11, 0)</f>
        <v>#REF!</v>
      </c>
      <c r="I7" s="24"/>
      <c r="J7" s="24"/>
      <c r="K7" s="24"/>
      <c r="L7" s="24" t="e">
        <f t="shared" si="0"/>
        <v>#REF!</v>
      </c>
      <c r="M7" s="38"/>
    </row>
    <row r="8" spans="1:13" ht="21.6" customHeight="1">
      <c r="B8" s="10" t="s">
        <v>175</v>
      </c>
      <c r="C8" s="8" t="s">
        <v>92</v>
      </c>
      <c r="D8" s="8" t="s">
        <v>90</v>
      </c>
      <c r="E8" s="8" t="s">
        <v>93</v>
      </c>
      <c r="F8" s="20" t="s">
        <v>94</v>
      </c>
      <c r="G8" s="18">
        <v>170</v>
      </c>
      <c r="H8" s="24" t="e">
        <f>ROUNDDOWN(#REF!*옵션!$D$11, 0)</f>
        <v>#REF!</v>
      </c>
      <c r="I8" s="24"/>
      <c r="J8" s="24"/>
      <c r="K8" s="24"/>
      <c r="L8" s="24" t="e">
        <f t="shared" si="0"/>
        <v>#REF!</v>
      </c>
      <c r="M8" s="38"/>
    </row>
    <row r="9" spans="1:13" ht="21.6" customHeight="1">
      <c r="B9" s="10" t="s">
        <v>176</v>
      </c>
      <c r="C9" s="8" t="s">
        <v>95</v>
      </c>
      <c r="D9" s="8" t="s">
        <v>96</v>
      </c>
      <c r="E9" s="8" t="s">
        <v>97</v>
      </c>
      <c r="F9" s="20" t="s">
        <v>94</v>
      </c>
      <c r="G9" s="18">
        <v>137</v>
      </c>
      <c r="H9" s="24" t="e">
        <f>ROUNDDOWN(#REF!*옵션!$D$11, 0)</f>
        <v>#REF!</v>
      </c>
      <c r="I9" s="24"/>
      <c r="J9" s="24"/>
      <c r="K9" s="24"/>
      <c r="L9" s="24" t="e">
        <f t="shared" si="0"/>
        <v>#REF!</v>
      </c>
      <c r="M9" s="38"/>
    </row>
    <row r="10" spans="1:13" ht="21.6" customHeight="1">
      <c r="B10" s="10" t="s">
        <v>177</v>
      </c>
      <c r="C10" s="8" t="s">
        <v>98</v>
      </c>
      <c r="D10" s="8" t="s">
        <v>99</v>
      </c>
      <c r="E10" s="8" t="s">
        <v>100</v>
      </c>
      <c r="F10" s="20" t="s">
        <v>94</v>
      </c>
      <c r="G10" s="18">
        <v>25</v>
      </c>
      <c r="H10" s="24" t="e">
        <f>ROUNDDOWN(#REF!*옵션!$D$11, 0)</f>
        <v>#REF!</v>
      </c>
      <c r="I10" s="24"/>
      <c r="J10" s="24"/>
      <c r="K10" s="24"/>
      <c r="L10" s="24" t="e">
        <f t="shared" si="0"/>
        <v>#REF!</v>
      </c>
      <c r="M10" s="38"/>
    </row>
    <row r="11" spans="1:13" ht="21.6" customHeight="1">
      <c r="B11" s="10" t="s">
        <v>178</v>
      </c>
      <c r="C11" s="8" t="s">
        <v>101</v>
      </c>
      <c r="D11" s="8" t="s">
        <v>99</v>
      </c>
      <c r="E11" s="8" t="s">
        <v>102</v>
      </c>
      <c r="F11" s="20" t="s">
        <v>94</v>
      </c>
      <c r="G11" s="18">
        <v>1</v>
      </c>
      <c r="H11" s="24" t="e">
        <f>ROUNDDOWN(#REF!*옵션!$D$11, 0)</f>
        <v>#REF!</v>
      </c>
      <c r="I11" s="24"/>
      <c r="J11" s="24"/>
      <c r="K11" s="24"/>
      <c r="L11" s="24" t="e">
        <f t="shared" si="0"/>
        <v>#REF!</v>
      </c>
      <c r="M11" s="38"/>
    </row>
    <row r="12" spans="1:13" ht="21.6" customHeight="1">
      <c r="B12" s="10" t="s">
        <v>179</v>
      </c>
      <c r="C12" s="8" t="s">
        <v>103</v>
      </c>
      <c r="D12" s="8" t="s">
        <v>104</v>
      </c>
      <c r="E12" s="8" t="s">
        <v>105</v>
      </c>
      <c r="F12" s="20" t="s">
        <v>94</v>
      </c>
      <c r="G12" s="18">
        <v>103</v>
      </c>
      <c r="H12" s="24" t="e">
        <f>ROUNDDOWN(#REF!*옵션!$D$11, 0)</f>
        <v>#REF!</v>
      </c>
      <c r="I12" s="24"/>
      <c r="J12" s="24"/>
      <c r="K12" s="24"/>
      <c r="L12" s="24" t="e">
        <f t="shared" si="0"/>
        <v>#REF!</v>
      </c>
      <c r="M12" s="38"/>
    </row>
    <row r="13" spans="1:13" ht="21.6" customHeight="1">
      <c r="B13" s="10" t="s">
        <v>180</v>
      </c>
      <c r="C13" s="8" t="s">
        <v>106</v>
      </c>
      <c r="D13" s="8" t="s">
        <v>104</v>
      </c>
      <c r="E13" s="8" t="s">
        <v>107</v>
      </c>
      <c r="F13" s="20" t="s">
        <v>94</v>
      </c>
      <c r="G13" s="18">
        <v>12</v>
      </c>
      <c r="H13" s="24" t="e">
        <f>ROUNDDOWN(#REF!*옵션!$D$11, 0)</f>
        <v>#REF!</v>
      </c>
      <c r="I13" s="24"/>
      <c r="J13" s="24"/>
      <c r="K13" s="24"/>
      <c r="L13" s="24" t="e">
        <f t="shared" si="0"/>
        <v>#REF!</v>
      </c>
      <c r="M13" s="38"/>
    </row>
    <row r="14" spans="1:13" ht="21.6" customHeight="1">
      <c r="B14" s="10" t="s">
        <v>181</v>
      </c>
      <c r="C14" s="8" t="s">
        <v>108</v>
      </c>
      <c r="D14" s="8" t="s">
        <v>109</v>
      </c>
      <c r="E14" s="8" t="s">
        <v>110</v>
      </c>
      <c r="F14" s="20" t="s">
        <v>94</v>
      </c>
      <c r="G14" s="18">
        <v>6</v>
      </c>
      <c r="H14" s="24" t="e">
        <f>ROUNDDOWN(#REF!*옵션!$D$11, 0)</f>
        <v>#REF!</v>
      </c>
      <c r="I14" s="24"/>
      <c r="J14" s="24"/>
      <c r="K14" s="24"/>
      <c r="L14" s="24" t="e">
        <f t="shared" si="0"/>
        <v>#REF!</v>
      </c>
      <c r="M14" s="38"/>
    </row>
    <row r="15" spans="1:13" ht="21.6" customHeight="1">
      <c r="B15" s="10" t="s">
        <v>182</v>
      </c>
      <c r="C15" s="8" t="s">
        <v>111</v>
      </c>
      <c r="D15" s="8" t="s">
        <v>112</v>
      </c>
      <c r="E15" s="8"/>
      <c r="F15" s="20" t="s">
        <v>94</v>
      </c>
      <c r="G15" s="18">
        <v>6</v>
      </c>
      <c r="H15" s="24" t="e">
        <f>ROUNDDOWN(#REF!*옵션!$D$11, 0)</f>
        <v>#REF!</v>
      </c>
      <c r="I15" s="24"/>
      <c r="J15" s="24"/>
      <c r="K15" s="24"/>
      <c r="L15" s="24" t="e">
        <f t="shared" si="0"/>
        <v>#REF!</v>
      </c>
      <c r="M15" s="38"/>
    </row>
    <row r="16" spans="1:13" ht="21.6" customHeight="1">
      <c r="B16" s="10" t="s">
        <v>183</v>
      </c>
      <c r="C16" s="8" t="s">
        <v>113</v>
      </c>
      <c r="D16" s="8" t="s">
        <v>114</v>
      </c>
      <c r="E16" s="8" t="s">
        <v>115</v>
      </c>
      <c r="F16" s="20" t="s">
        <v>83</v>
      </c>
      <c r="G16" s="18">
        <v>2317.6999999999998</v>
      </c>
      <c r="H16" s="24" t="e">
        <f>ROUNDDOWN(#REF!*옵션!$D$11, 0)</f>
        <v>#REF!</v>
      </c>
      <c r="I16" s="24"/>
      <c r="J16" s="24"/>
      <c r="K16" s="24"/>
      <c r="L16" s="24" t="e">
        <f t="shared" si="0"/>
        <v>#REF!</v>
      </c>
      <c r="M16" s="38"/>
    </row>
    <row r="17" spans="2:13" ht="21.6" customHeight="1">
      <c r="B17" s="10" t="s">
        <v>184</v>
      </c>
      <c r="C17" s="8" t="s">
        <v>116</v>
      </c>
      <c r="D17" s="8" t="s">
        <v>117</v>
      </c>
      <c r="E17" s="8" t="s">
        <v>118</v>
      </c>
      <c r="F17" s="20" t="s">
        <v>83</v>
      </c>
      <c r="G17" s="18">
        <v>55.65</v>
      </c>
      <c r="H17" s="24" t="e">
        <f>ROUNDDOWN(#REF!*옵션!$D$11, 0)</f>
        <v>#REF!</v>
      </c>
      <c r="I17" s="24"/>
      <c r="J17" s="24"/>
      <c r="K17" s="24"/>
      <c r="L17" s="24" t="e">
        <f t="shared" si="0"/>
        <v>#REF!</v>
      </c>
      <c r="M17" s="38"/>
    </row>
    <row r="18" spans="2:13" ht="21.6" customHeight="1">
      <c r="B18" s="10" t="s">
        <v>185</v>
      </c>
      <c r="C18" s="8" t="s">
        <v>119</v>
      </c>
      <c r="D18" s="8" t="s">
        <v>120</v>
      </c>
      <c r="E18" s="8" t="s">
        <v>121</v>
      </c>
      <c r="F18" s="20" t="s">
        <v>94</v>
      </c>
      <c r="G18" s="18">
        <v>2</v>
      </c>
      <c r="H18" s="24" t="e">
        <f>ROUNDDOWN(#REF!*옵션!$D$11, 0)</f>
        <v>#REF!</v>
      </c>
      <c r="I18" s="24"/>
      <c r="J18" s="24"/>
      <c r="K18" s="24"/>
      <c r="L18" s="24" t="e">
        <f t="shared" si="0"/>
        <v>#REF!</v>
      </c>
      <c r="M18" s="38"/>
    </row>
    <row r="19" spans="2:13" ht="21.6" customHeight="1">
      <c r="B19" s="10" t="s">
        <v>186</v>
      </c>
      <c r="C19" s="8" t="s">
        <v>122</v>
      </c>
      <c r="D19" s="8" t="s">
        <v>120</v>
      </c>
      <c r="E19" s="8" t="s">
        <v>123</v>
      </c>
      <c r="F19" s="20" t="s">
        <v>94</v>
      </c>
      <c r="G19" s="18">
        <v>1</v>
      </c>
      <c r="H19" s="24" t="e">
        <f>ROUNDDOWN(#REF!*옵션!$D$11, 0)</f>
        <v>#REF!</v>
      </c>
      <c r="I19" s="24"/>
      <c r="J19" s="24"/>
      <c r="K19" s="24"/>
      <c r="L19" s="24" t="e">
        <f t="shared" si="0"/>
        <v>#REF!</v>
      </c>
      <c r="M19" s="38"/>
    </row>
    <row r="20" spans="2:13" ht="21.6" customHeight="1">
      <c r="B20" s="10" t="s">
        <v>187</v>
      </c>
      <c r="C20" s="8" t="s">
        <v>124</v>
      </c>
      <c r="D20" s="8" t="s">
        <v>120</v>
      </c>
      <c r="E20" s="8" t="s">
        <v>125</v>
      </c>
      <c r="F20" s="20" t="s">
        <v>94</v>
      </c>
      <c r="G20" s="18">
        <v>1</v>
      </c>
      <c r="H20" s="24" t="e">
        <f>ROUNDDOWN(#REF!*옵션!$D$11, 0)</f>
        <v>#REF!</v>
      </c>
      <c r="I20" s="24"/>
      <c r="J20" s="24"/>
      <c r="K20" s="24"/>
      <c r="L20" s="24" t="e">
        <f t="shared" si="0"/>
        <v>#REF!</v>
      </c>
      <c r="M20" s="38"/>
    </row>
    <row r="21" spans="2:13" ht="21.6" customHeight="1">
      <c r="B21" s="10" t="s">
        <v>188</v>
      </c>
      <c r="C21" s="8" t="s">
        <v>126</v>
      </c>
      <c r="D21" s="8" t="s">
        <v>127</v>
      </c>
      <c r="E21" s="8" t="s">
        <v>128</v>
      </c>
      <c r="F21" s="20" t="s">
        <v>94</v>
      </c>
      <c r="G21" s="18">
        <v>8</v>
      </c>
      <c r="H21" s="24" t="e">
        <f>ROUNDDOWN(#REF!*옵션!$D$11, 0)</f>
        <v>#REF!</v>
      </c>
      <c r="I21" s="24"/>
      <c r="J21" s="24"/>
      <c r="K21" s="24"/>
      <c r="L21" s="24" t="e">
        <f t="shared" si="0"/>
        <v>#REF!</v>
      </c>
      <c r="M21" s="38"/>
    </row>
    <row r="22" spans="2:13" ht="21.6" customHeight="1">
      <c r="B22" s="10" t="s">
        <v>189</v>
      </c>
      <c r="C22" s="8" t="s">
        <v>129</v>
      </c>
      <c r="D22" s="8" t="s">
        <v>127</v>
      </c>
      <c r="E22" s="8" t="s">
        <v>130</v>
      </c>
      <c r="F22" s="20" t="s">
        <v>94</v>
      </c>
      <c r="G22" s="18">
        <v>62</v>
      </c>
      <c r="H22" s="24" t="e">
        <f>ROUNDDOWN(#REF!*옵션!$D$11, 0)</f>
        <v>#REF!</v>
      </c>
      <c r="I22" s="24"/>
      <c r="J22" s="24"/>
      <c r="K22" s="24"/>
      <c r="L22" s="24" t="e">
        <f t="shared" si="0"/>
        <v>#REF!</v>
      </c>
      <c r="M22" s="38"/>
    </row>
    <row r="23" spans="2:13" ht="21.6" customHeight="1">
      <c r="B23" s="10" t="s">
        <v>190</v>
      </c>
      <c r="C23" s="8" t="s">
        <v>131</v>
      </c>
      <c r="D23" s="8" t="s">
        <v>132</v>
      </c>
      <c r="E23" s="8" t="s">
        <v>133</v>
      </c>
      <c r="F23" s="20" t="s">
        <v>134</v>
      </c>
      <c r="G23" s="18">
        <v>10</v>
      </c>
      <c r="H23" s="24" t="e">
        <f>ROUNDDOWN(#REF!*옵션!$D$11, 0)</f>
        <v>#REF!</v>
      </c>
      <c r="I23" s="24"/>
      <c r="J23" s="24"/>
      <c r="K23" s="24"/>
      <c r="L23" s="24" t="e">
        <f t="shared" si="0"/>
        <v>#REF!</v>
      </c>
      <c r="M23" s="38"/>
    </row>
    <row r="24" spans="2:13" ht="21.6" customHeight="1">
      <c r="B24" s="10" t="s">
        <v>191</v>
      </c>
      <c r="C24" s="8" t="s">
        <v>135</v>
      </c>
      <c r="D24" s="8" t="s">
        <v>136</v>
      </c>
      <c r="E24" s="8" t="s">
        <v>137</v>
      </c>
      <c r="F24" s="20" t="s">
        <v>134</v>
      </c>
      <c r="G24" s="18">
        <v>5</v>
      </c>
      <c r="H24" s="24" t="e">
        <f>ROUNDDOWN(#REF!*옵션!$D$11, 0)</f>
        <v>#REF!</v>
      </c>
      <c r="I24" s="24"/>
      <c r="J24" s="24"/>
      <c r="K24" s="24"/>
      <c r="L24" s="24" t="e">
        <f t="shared" si="0"/>
        <v>#REF!</v>
      </c>
      <c r="M24" s="38"/>
    </row>
    <row r="25" spans="2:13" ht="21.6" customHeight="1">
      <c r="B25" s="10" t="s">
        <v>192</v>
      </c>
      <c r="C25" s="8" t="s">
        <v>138</v>
      </c>
      <c r="D25" s="8" t="s">
        <v>136</v>
      </c>
      <c r="E25" s="8" t="s">
        <v>139</v>
      </c>
      <c r="F25" s="20" t="s">
        <v>134</v>
      </c>
      <c r="G25" s="18">
        <v>1</v>
      </c>
      <c r="H25" s="24" t="e">
        <f>ROUNDDOWN(#REF!*옵션!$D$11, 0)</f>
        <v>#REF!</v>
      </c>
      <c r="I25" s="24"/>
      <c r="J25" s="24"/>
      <c r="K25" s="24"/>
      <c r="L25" s="24" t="e">
        <f t="shared" si="0"/>
        <v>#REF!</v>
      </c>
      <c r="M25" s="38"/>
    </row>
    <row r="26" spans="2:13" ht="21.6" customHeight="1">
      <c r="B26" s="10" t="s">
        <v>193</v>
      </c>
      <c r="C26" s="8" t="s">
        <v>140</v>
      </c>
      <c r="D26" s="8" t="s">
        <v>136</v>
      </c>
      <c r="E26" s="8" t="s">
        <v>141</v>
      </c>
      <c r="F26" s="20" t="s">
        <v>134</v>
      </c>
      <c r="G26" s="18">
        <v>5</v>
      </c>
      <c r="H26" s="24" t="e">
        <f>ROUNDDOWN(#REF!*옵션!$D$11, 0)</f>
        <v>#REF!</v>
      </c>
      <c r="I26" s="24"/>
      <c r="J26" s="24"/>
      <c r="K26" s="24"/>
      <c r="L26" s="24" t="e">
        <f t="shared" si="0"/>
        <v>#REF!</v>
      </c>
      <c r="M26" s="38"/>
    </row>
    <row r="27" spans="2:13" ht="21.6" customHeight="1">
      <c r="B27" s="10" t="s">
        <v>194</v>
      </c>
      <c r="C27" s="8" t="s">
        <v>142</v>
      </c>
      <c r="D27" s="8" t="s">
        <v>136</v>
      </c>
      <c r="E27" s="8" t="s">
        <v>143</v>
      </c>
      <c r="F27" s="20" t="s">
        <v>134</v>
      </c>
      <c r="G27" s="18">
        <v>4</v>
      </c>
      <c r="H27" s="24" t="e">
        <f>ROUNDDOWN(#REF!*옵션!$D$11, 0)</f>
        <v>#REF!</v>
      </c>
      <c r="I27" s="24"/>
      <c r="J27" s="24"/>
      <c r="K27" s="24"/>
      <c r="L27" s="24" t="e">
        <f t="shared" si="0"/>
        <v>#REF!</v>
      </c>
      <c r="M27" s="38"/>
    </row>
    <row r="28" spans="2:13" ht="21.6" customHeight="1">
      <c r="B28" s="10" t="s">
        <v>195</v>
      </c>
      <c r="C28" s="8" t="s">
        <v>144</v>
      </c>
      <c r="D28" s="8" t="s">
        <v>136</v>
      </c>
      <c r="E28" s="8" t="s">
        <v>145</v>
      </c>
      <c r="F28" s="20" t="s">
        <v>134</v>
      </c>
      <c r="G28" s="18">
        <v>45</v>
      </c>
      <c r="H28" s="24" t="e">
        <f>ROUNDDOWN(#REF!*옵션!$D$11, 0)</f>
        <v>#REF!</v>
      </c>
      <c r="I28" s="24"/>
      <c r="J28" s="24"/>
      <c r="K28" s="24"/>
      <c r="L28" s="24" t="e">
        <f t="shared" si="0"/>
        <v>#REF!</v>
      </c>
      <c r="M28" s="38"/>
    </row>
    <row r="29" spans="2:13" ht="21.6" customHeight="1">
      <c r="B29" s="10" t="s">
        <v>196</v>
      </c>
      <c r="C29" s="8" t="s">
        <v>146</v>
      </c>
      <c r="D29" s="8" t="s">
        <v>136</v>
      </c>
      <c r="E29" s="8" t="s">
        <v>147</v>
      </c>
      <c r="F29" s="20" t="s">
        <v>83</v>
      </c>
      <c r="G29" s="18">
        <v>15</v>
      </c>
      <c r="H29" s="24" t="e">
        <f>ROUNDDOWN(#REF!*옵션!$D$11, 0)</f>
        <v>#REF!</v>
      </c>
      <c r="I29" s="24"/>
      <c r="J29" s="24"/>
      <c r="K29" s="24"/>
      <c r="L29" s="24" t="e">
        <f t="shared" si="0"/>
        <v>#REF!</v>
      </c>
      <c r="M29" s="38"/>
    </row>
    <row r="30" spans="2:13" ht="21.6" customHeight="1">
      <c r="B30" s="10" t="s">
        <v>197</v>
      </c>
      <c r="C30" s="8" t="s">
        <v>148</v>
      </c>
      <c r="D30" s="8" t="s">
        <v>136</v>
      </c>
      <c r="E30" s="8" t="s">
        <v>149</v>
      </c>
      <c r="F30" s="20" t="s">
        <v>134</v>
      </c>
      <c r="G30" s="18">
        <v>29</v>
      </c>
      <c r="H30" s="24" t="e">
        <f>ROUNDDOWN(#REF!*옵션!$D$11, 0)</f>
        <v>#REF!</v>
      </c>
      <c r="I30" s="24"/>
      <c r="J30" s="24"/>
      <c r="K30" s="24"/>
      <c r="L30" s="24" t="e">
        <f t="shared" si="0"/>
        <v>#REF!</v>
      </c>
      <c r="M30" s="38"/>
    </row>
    <row r="31" spans="2:13" ht="21.6" customHeight="1">
      <c r="B31" s="10" t="s">
        <v>198</v>
      </c>
      <c r="C31" s="8" t="s">
        <v>150</v>
      </c>
      <c r="D31" s="8" t="s">
        <v>136</v>
      </c>
      <c r="E31" s="8" t="s">
        <v>151</v>
      </c>
      <c r="F31" s="20" t="s">
        <v>134</v>
      </c>
      <c r="G31" s="18">
        <v>10</v>
      </c>
      <c r="H31" s="24" t="e">
        <f>ROUNDDOWN(#REF!*옵션!$D$11, 0)</f>
        <v>#REF!</v>
      </c>
      <c r="I31" s="24"/>
      <c r="J31" s="24"/>
      <c r="K31" s="24"/>
      <c r="L31" s="24" t="e">
        <f t="shared" si="0"/>
        <v>#REF!</v>
      </c>
      <c r="M31" s="38"/>
    </row>
    <row r="32" spans="2:13" ht="21.6" customHeight="1">
      <c r="B32" s="10" t="s">
        <v>199</v>
      </c>
      <c r="C32" s="8" t="s">
        <v>152</v>
      </c>
      <c r="D32" s="8" t="s">
        <v>136</v>
      </c>
      <c r="E32" s="8" t="s">
        <v>153</v>
      </c>
      <c r="F32" s="20" t="s">
        <v>134</v>
      </c>
      <c r="G32" s="18">
        <v>5</v>
      </c>
      <c r="H32" s="24" t="e">
        <f>ROUNDDOWN(#REF!*옵션!$D$11, 0)</f>
        <v>#REF!</v>
      </c>
      <c r="I32" s="24"/>
      <c r="J32" s="24"/>
      <c r="K32" s="24"/>
      <c r="L32" s="24" t="e">
        <f t="shared" si="0"/>
        <v>#REF!</v>
      </c>
      <c r="M32" s="38"/>
    </row>
    <row r="33" spans="2:13" ht="21.6" customHeight="1">
      <c r="B33" s="10" t="s">
        <v>200</v>
      </c>
      <c r="C33" s="8" t="s">
        <v>154</v>
      </c>
      <c r="D33" s="8" t="s">
        <v>136</v>
      </c>
      <c r="E33" s="8" t="s">
        <v>155</v>
      </c>
      <c r="F33" s="20" t="s">
        <v>134</v>
      </c>
      <c r="G33" s="18">
        <v>89</v>
      </c>
      <c r="H33" s="24" t="e">
        <f>ROUNDDOWN(#REF!*옵션!$D$11, 0)</f>
        <v>#REF!</v>
      </c>
      <c r="I33" s="24"/>
      <c r="J33" s="24"/>
      <c r="K33" s="24"/>
      <c r="L33" s="24" t="e">
        <f t="shared" si="0"/>
        <v>#REF!</v>
      </c>
      <c r="M33" s="38"/>
    </row>
    <row r="34" spans="2:13" ht="21.6" customHeight="1">
      <c r="B34" s="10" t="s">
        <v>201</v>
      </c>
      <c r="C34" s="8" t="s">
        <v>156</v>
      </c>
      <c r="D34" s="8" t="s">
        <v>136</v>
      </c>
      <c r="E34" s="8" t="s">
        <v>157</v>
      </c>
      <c r="F34" s="20" t="s">
        <v>134</v>
      </c>
      <c r="G34" s="18">
        <v>41</v>
      </c>
      <c r="H34" s="24" t="e">
        <f>ROUNDDOWN(#REF!*옵션!$D$11, 0)</f>
        <v>#REF!</v>
      </c>
      <c r="I34" s="24"/>
      <c r="J34" s="24"/>
      <c r="K34" s="24"/>
      <c r="L34" s="24" t="e">
        <f t="shared" si="0"/>
        <v>#REF!</v>
      </c>
      <c r="M34" s="38"/>
    </row>
    <row r="35" spans="2:13" ht="21.6" customHeight="1">
      <c r="B35" s="10" t="s">
        <v>202</v>
      </c>
      <c r="C35" s="8" t="s">
        <v>158</v>
      </c>
      <c r="D35" s="8" t="s">
        <v>136</v>
      </c>
      <c r="E35" s="8" t="s">
        <v>159</v>
      </c>
      <c r="F35" s="20" t="s">
        <v>134</v>
      </c>
      <c r="G35" s="18">
        <v>20</v>
      </c>
      <c r="H35" s="24" t="e">
        <f>ROUNDDOWN(#REF!*옵션!$D$11, 0)</f>
        <v>#REF!</v>
      </c>
      <c r="I35" s="24"/>
      <c r="J35" s="24"/>
      <c r="K35" s="24"/>
      <c r="L35" s="24" t="e">
        <f t="shared" si="0"/>
        <v>#REF!</v>
      </c>
      <c r="M35" s="38"/>
    </row>
    <row r="36" spans="2:13" ht="21.6" customHeight="1">
      <c r="B36" s="10" t="s">
        <v>203</v>
      </c>
      <c r="C36" s="8" t="s">
        <v>160</v>
      </c>
      <c r="D36" s="8" t="s">
        <v>136</v>
      </c>
      <c r="E36" s="8" t="s">
        <v>161</v>
      </c>
      <c r="F36" s="20" t="s">
        <v>134</v>
      </c>
      <c r="G36" s="18">
        <v>18</v>
      </c>
      <c r="H36" s="24" t="e">
        <f>ROUNDDOWN(#REF!*옵션!$D$11, 0)</f>
        <v>#REF!</v>
      </c>
      <c r="I36" s="24"/>
      <c r="J36" s="24"/>
      <c r="K36" s="24"/>
      <c r="L36" s="24" t="e">
        <f t="shared" si="0"/>
        <v>#REF!</v>
      </c>
      <c r="M36" s="38"/>
    </row>
    <row r="37" spans="2:13" ht="21.6" customHeight="1">
      <c r="B37" s="10" t="s">
        <v>204</v>
      </c>
      <c r="C37" s="8" t="s">
        <v>162</v>
      </c>
      <c r="D37" s="8" t="s">
        <v>163</v>
      </c>
      <c r="E37" s="8" t="s">
        <v>164</v>
      </c>
      <c r="F37" s="20" t="s">
        <v>165</v>
      </c>
      <c r="G37" s="18">
        <v>134.32</v>
      </c>
      <c r="H37" s="24"/>
      <c r="I37" s="24" t="e">
        <f>ROUNDDOWN(#REF!, 0)</f>
        <v>#REF!</v>
      </c>
      <c r="J37" s="24"/>
      <c r="K37" s="24"/>
      <c r="L37" s="24" t="e">
        <f t="shared" si="0"/>
        <v>#REF!</v>
      </c>
      <c r="M37" s="38"/>
    </row>
    <row r="38" spans="2:13" ht="21.6" customHeight="1">
      <c r="B38" s="10" t="s">
        <v>205</v>
      </c>
      <c r="C38" s="8" t="s">
        <v>166</v>
      </c>
      <c r="D38" s="8" t="s">
        <v>163</v>
      </c>
      <c r="E38" s="8" t="s">
        <v>167</v>
      </c>
      <c r="F38" s="20" t="s">
        <v>165</v>
      </c>
      <c r="G38" s="18">
        <v>1.0069999999999999</v>
      </c>
      <c r="H38" s="24"/>
      <c r="I38" s="24" t="e">
        <f>ROUNDDOWN(#REF!, 0)</f>
        <v>#REF!</v>
      </c>
      <c r="J38" s="24"/>
      <c r="K38" s="24"/>
      <c r="L38" s="24" t="e">
        <f t="shared" si="0"/>
        <v>#REF!</v>
      </c>
      <c r="M38" s="38"/>
    </row>
    <row r="39" spans="2:13" ht="21.6" customHeight="1">
      <c r="B39" s="10" t="s">
        <v>206</v>
      </c>
      <c r="C39" s="8" t="s">
        <v>168</v>
      </c>
      <c r="D39" s="8" t="s">
        <v>163</v>
      </c>
      <c r="E39" s="8" t="s">
        <v>169</v>
      </c>
      <c r="F39" s="20" t="s">
        <v>165</v>
      </c>
      <c r="G39" s="18">
        <v>1.28</v>
      </c>
      <c r="H39" s="24"/>
      <c r="I39" s="24" t="e">
        <f>ROUNDDOWN(#REF!, 0)</f>
        <v>#REF!</v>
      </c>
      <c r="J39" s="24"/>
      <c r="K39" s="24"/>
      <c r="L39" s="24" t="e">
        <f t="shared" si="0"/>
        <v>#REF!</v>
      </c>
      <c r="M39" s="38"/>
    </row>
    <row r="40" spans="2:13" ht="21.6" customHeight="1">
      <c r="C40" s="8"/>
      <c r="D40" s="8"/>
      <c r="E40" s="8"/>
      <c r="F40" s="20"/>
      <c r="G40" s="18"/>
      <c r="H40" s="24"/>
      <c r="I40" s="24"/>
      <c r="J40" s="24"/>
      <c r="K40" s="24"/>
      <c r="L40" s="24"/>
      <c r="M40" s="38"/>
    </row>
    <row r="41" spans="2:13" ht="21.6" customHeight="1">
      <c r="C41" s="8"/>
      <c r="D41" s="8"/>
      <c r="E41" s="8"/>
      <c r="F41" s="20"/>
      <c r="G41" s="18"/>
      <c r="H41" s="24"/>
      <c r="I41" s="24"/>
      <c r="J41" s="24"/>
      <c r="K41" s="24"/>
      <c r="L41" s="24"/>
      <c r="M41" s="38"/>
    </row>
    <row r="42" spans="2:13" ht="21.6" customHeight="1">
      <c r="C42" s="8"/>
      <c r="D42" s="8"/>
      <c r="E42" s="8"/>
      <c r="F42" s="20"/>
      <c r="G42" s="18"/>
      <c r="H42" s="24"/>
      <c r="I42" s="24"/>
      <c r="J42" s="24"/>
      <c r="K42" s="24"/>
      <c r="L42" s="24"/>
      <c r="M42" s="38"/>
    </row>
    <row r="43" spans="2:13" ht="21.6" customHeight="1">
      <c r="C43" s="8"/>
      <c r="D43" s="8"/>
      <c r="E43" s="8"/>
      <c r="F43" s="20"/>
      <c r="G43" s="18"/>
      <c r="H43" s="24"/>
      <c r="I43" s="24"/>
      <c r="J43" s="24"/>
      <c r="K43" s="24"/>
      <c r="L43" s="24"/>
      <c r="M43" s="38"/>
    </row>
    <row r="44" spans="2:13" ht="21.6" customHeight="1">
      <c r="C44" s="8"/>
      <c r="D44" s="8"/>
      <c r="E44" s="8"/>
      <c r="F44" s="20"/>
      <c r="G44" s="18"/>
      <c r="H44" s="24"/>
      <c r="I44" s="24"/>
      <c r="J44" s="24"/>
      <c r="K44" s="24"/>
      <c r="L44" s="24"/>
      <c r="M44" s="38"/>
    </row>
    <row r="45" spans="2:13" ht="21.6" customHeight="1">
      <c r="C45" s="8"/>
      <c r="D45" s="8"/>
      <c r="E45" s="8"/>
      <c r="F45" s="20"/>
      <c r="G45" s="18"/>
      <c r="H45" s="24"/>
      <c r="I45" s="24"/>
      <c r="J45" s="24"/>
      <c r="K45" s="24"/>
      <c r="L45" s="24"/>
      <c r="M45" s="38"/>
    </row>
    <row r="46" spans="2:13" ht="21.6" customHeight="1">
      <c r="C46" s="8"/>
      <c r="D46" s="8"/>
      <c r="E46" s="8"/>
      <c r="F46" s="20"/>
      <c r="G46" s="18"/>
      <c r="H46" s="24"/>
      <c r="I46" s="24"/>
      <c r="J46" s="24"/>
      <c r="K46" s="24"/>
      <c r="L46" s="24"/>
      <c r="M46" s="38"/>
    </row>
    <row r="47" spans="2:13" ht="21.6" customHeight="1">
      <c r="C47" s="8"/>
      <c r="D47" s="8"/>
      <c r="E47" s="8"/>
      <c r="F47" s="20"/>
      <c r="G47" s="18"/>
      <c r="H47" s="24"/>
      <c r="I47" s="24"/>
      <c r="J47" s="24"/>
      <c r="K47" s="24"/>
      <c r="L47" s="24"/>
      <c r="M47" s="38"/>
    </row>
    <row r="48" spans="2:13" ht="21.6" customHeight="1">
      <c r="C48" s="8"/>
      <c r="D48" s="8"/>
      <c r="E48" s="8"/>
      <c r="F48" s="20"/>
      <c r="G48" s="18"/>
      <c r="H48" s="24"/>
      <c r="I48" s="24"/>
      <c r="J48" s="24"/>
      <c r="K48" s="24"/>
      <c r="L48" s="24"/>
      <c r="M48" s="38"/>
    </row>
    <row r="49" spans="3:13" ht="21.6" customHeight="1">
      <c r="C49" s="8"/>
      <c r="D49" s="8"/>
      <c r="E49" s="8"/>
      <c r="F49" s="20"/>
      <c r="G49" s="18"/>
      <c r="H49" s="24"/>
      <c r="I49" s="24"/>
      <c r="J49" s="24"/>
      <c r="K49" s="24"/>
      <c r="L49" s="24"/>
      <c r="M49" s="38"/>
    </row>
    <row r="50" spans="3:13" ht="21.6" customHeight="1">
      <c r="C50" s="8"/>
      <c r="D50" s="8"/>
      <c r="E50" s="8"/>
      <c r="F50" s="20"/>
      <c r="G50" s="18"/>
      <c r="H50" s="24"/>
      <c r="I50" s="24"/>
      <c r="J50" s="24"/>
      <c r="K50" s="24"/>
      <c r="L50" s="24"/>
      <c r="M50" s="38"/>
    </row>
    <row r="51" spans="3:13" ht="21.6" customHeight="1">
      <c r="C51" s="8"/>
      <c r="D51" s="8"/>
      <c r="E51" s="8"/>
      <c r="F51" s="20"/>
      <c r="G51" s="18"/>
      <c r="H51" s="24"/>
      <c r="I51" s="24"/>
      <c r="J51" s="24"/>
      <c r="K51" s="24"/>
      <c r="L51" s="24"/>
      <c r="M51" s="38"/>
    </row>
    <row r="52" spans="3:13" ht="21.6" customHeight="1">
      <c r="C52" s="8"/>
      <c r="D52" s="8"/>
      <c r="E52" s="8"/>
      <c r="F52" s="20"/>
      <c r="G52" s="18"/>
      <c r="H52" s="24"/>
      <c r="I52" s="24"/>
      <c r="J52" s="24"/>
      <c r="K52" s="24"/>
      <c r="L52" s="24"/>
      <c r="M52" s="38"/>
    </row>
    <row r="53" spans="3:13" ht="21.6" customHeight="1">
      <c r="C53" s="8"/>
      <c r="D53" s="8"/>
      <c r="E53" s="8"/>
      <c r="F53" s="20"/>
      <c r="G53" s="18"/>
      <c r="H53" s="24"/>
      <c r="I53" s="24"/>
      <c r="J53" s="24"/>
      <c r="K53" s="24"/>
      <c r="L53" s="24"/>
      <c r="M53" s="38"/>
    </row>
    <row r="54" spans="3:13" ht="21.6" customHeight="1">
      <c r="C54" s="8"/>
      <c r="D54" s="8"/>
      <c r="E54" s="8"/>
      <c r="F54" s="20"/>
      <c r="G54" s="18"/>
      <c r="H54" s="24"/>
      <c r="I54" s="24"/>
      <c r="J54" s="24"/>
      <c r="K54" s="24"/>
      <c r="L54" s="24"/>
      <c r="M54" s="38"/>
    </row>
    <row r="55" spans="3:13" ht="21.6" customHeight="1">
      <c r="C55" s="8"/>
      <c r="D55" s="8"/>
      <c r="E55" s="8"/>
      <c r="F55" s="20"/>
      <c r="G55" s="18"/>
      <c r="H55" s="24"/>
      <c r="I55" s="24"/>
      <c r="J55" s="24"/>
      <c r="K55" s="24"/>
      <c r="L55" s="24"/>
      <c r="M55" s="38"/>
    </row>
    <row r="56" spans="3:13" ht="21.6" customHeight="1">
      <c r="C56" s="40"/>
      <c r="D56" s="40"/>
      <c r="E56" s="40"/>
      <c r="G56" s="41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3"/>
  <sheetViews>
    <sheetView workbookViewId="0">
      <selection activeCell="E14" sqref="E14"/>
    </sheetView>
  </sheetViews>
  <sheetFormatPr defaultRowHeight="13.5"/>
  <cols>
    <col min="1" max="1" width="36.109375" style="1" customWidth="1"/>
    <col min="2" max="2" width="15.109375" style="15" bestFit="1" customWidth="1"/>
    <col min="3" max="6" width="15.109375" style="15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9" t="s">
        <v>3</v>
      </c>
      <c r="B1" s="30" t="s">
        <v>8</v>
      </c>
      <c r="C1" s="30" t="s">
        <v>6</v>
      </c>
      <c r="D1" s="30" t="s">
        <v>7</v>
      </c>
      <c r="E1" s="30" t="s">
        <v>42</v>
      </c>
      <c r="F1" s="31" t="s">
        <v>9</v>
      </c>
      <c r="H1" s="28"/>
    </row>
    <row r="2" spans="1:13">
      <c r="A2" s="5" t="s">
        <v>10</v>
      </c>
      <c r="B2" s="23">
        <f>총괄표!I29</f>
        <v>0</v>
      </c>
      <c r="C2" s="23">
        <f>총괄표!L29</f>
        <v>0</v>
      </c>
      <c r="D2" s="23">
        <f>총괄표!N29</f>
        <v>0</v>
      </c>
      <c r="E2" s="23"/>
      <c r="F2" s="23">
        <f>SUM(B2,C2,D2)</f>
        <v>0</v>
      </c>
    </row>
    <row r="3" spans="1:13">
      <c r="A3" s="3" t="s">
        <v>59</v>
      </c>
      <c r="B3" s="24"/>
      <c r="C3" s="24"/>
      <c r="D3" s="24"/>
      <c r="E3" s="24"/>
      <c r="F3" s="23">
        <f>SUM(B3,C3,D3)</f>
        <v>0</v>
      </c>
      <c r="H3" s="184" t="s">
        <v>73</v>
      </c>
      <c r="I3" s="185"/>
      <c r="J3" s="185"/>
      <c r="K3" s="185"/>
      <c r="L3" s="185"/>
      <c r="M3" s="186"/>
    </row>
    <row r="4" spans="1:13">
      <c r="A4" s="3" t="s">
        <v>3</v>
      </c>
      <c r="B4" s="24"/>
      <c r="C4" s="24"/>
      <c r="D4" s="24"/>
      <c r="E4" s="24"/>
      <c r="F4" s="24"/>
      <c r="H4" s="187"/>
      <c r="I4" s="188"/>
      <c r="J4" s="188"/>
      <c r="K4" s="188"/>
      <c r="L4" s="188"/>
      <c r="M4" s="189"/>
    </row>
    <row r="5" spans="1:13">
      <c r="A5" s="3" t="s">
        <v>3</v>
      </c>
      <c r="B5" s="24"/>
      <c r="C5" s="24" t="s">
        <v>5</v>
      </c>
      <c r="D5" s="24"/>
      <c r="E5" s="24"/>
      <c r="F5" s="24"/>
    </row>
    <row r="6" spans="1:13">
      <c r="A6" s="3" t="s">
        <v>3</v>
      </c>
      <c r="B6" s="24"/>
      <c r="C6" s="24"/>
      <c r="D6" s="24"/>
      <c r="E6" s="24"/>
      <c r="F6" s="24"/>
      <c r="H6" s="178" t="s">
        <v>74</v>
      </c>
      <c r="I6" s="179"/>
      <c r="J6" s="179"/>
      <c r="K6" s="179"/>
      <c r="L6" s="179"/>
      <c r="M6" s="180"/>
    </row>
    <row r="7" spans="1:13">
      <c r="A7" s="3"/>
      <c r="B7" s="24"/>
      <c r="C7" s="24"/>
      <c r="D7" s="24"/>
      <c r="E7" s="24"/>
      <c r="F7" s="24"/>
      <c r="H7" s="181"/>
      <c r="I7" s="182"/>
      <c r="J7" s="182"/>
      <c r="K7" s="182"/>
      <c r="L7" s="182"/>
      <c r="M7" s="183"/>
    </row>
    <row r="8" spans="1:13">
      <c r="A8" s="3"/>
      <c r="B8" s="24"/>
      <c r="C8" s="24"/>
      <c r="D8" s="24"/>
      <c r="E8" s="24"/>
      <c r="F8" s="24"/>
    </row>
    <row r="9" spans="1:13" ht="14.25" thickBot="1">
      <c r="B9" s="33"/>
      <c r="C9" s="33"/>
      <c r="D9" s="33"/>
      <c r="E9" s="33"/>
      <c r="F9" s="33"/>
      <c r="H9" s="178" t="s">
        <v>75</v>
      </c>
      <c r="I9" s="179"/>
      <c r="J9" s="179"/>
      <c r="K9" s="179"/>
      <c r="L9" s="179"/>
      <c r="M9" s="180"/>
    </row>
    <row r="10" spans="1:13" ht="14.25" thickBot="1">
      <c r="A10" s="29"/>
      <c r="B10" s="30" t="s">
        <v>12</v>
      </c>
      <c r="C10" s="30" t="s">
        <v>14</v>
      </c>
      <c r="D10" s="30" t="s">
        <v>58</v>
      </c>
      <c r="E10" s="30" t="s">
        <v>68</v>
      </c>
      <c r="F10" s="31"/>
      <c r="H10" s="181"/>
      <c r="I10" s="182"/>
      <c r="J10" s="182"/>
      <c r="K10" s="182"/>
      <c r="L10" s="182"/>
      <c r="M10" s="183"/>
    </row>
    <row r="11" spans="1:13">
      <c r="A11" s="5" t="s">
        <v>69</v>
      </c>
      <c r="B11" s="16">
        <v>100</v>
      </c>
      <c r="C11" s="16">
        <v>1</v>
      </c>
      <c r="D11" s="16">
        <f>$B$11/100</f>
        <v>1</v>
      </c>
      <c r="E11" s="16"/>
      <c r="F11" s="16"/>
    </row>
    <row r="12" spans="1:13">
      <c r="A12" s="3" t="s">
        <v>70</v>
      </c>
      <c r="B12" s="17">
        <v>90</v>
      </c>
      <c r="C12" s="17">
        <v>1</v>
      </c>
      <c r="D12" s="16">
        <f>$B$12/100</f>
        <v>0.9</v>
      </c>
      <c r="E12" s="17">
        <v>2</v>
      </c>
      <c r="F12" s="17"/>
      <c r="H12" s="178" t="s">
        <v>76</v>
      </c>
      <c r="I12" s="179"/>
      <c r="J12" s="179"/>
      <c r="K12" s="179"/>
      <c r="L12" s="179"/>
      <c r="M12" s="180"/>
    </row>
    <row r="13" spans="1:13">
      <c r="A13" s="3" t="s">
        <v>71</v>
      </c>
      <c r="B13" s="17">
        <v>90</v>
      </c>
      <c r="C13" s="17">
        <v>1</v>
      </c>
      <c r="D13" s="16">
        <f>$B$13/100</f>
        <v>0.9</v>
      </c>
      <c r="E13" s="17">
        <v>5</v>
      </c>
      <c r="F13" s="17"/>
      <c r="H13" s="181"/>
      <c r="I13" s="182"/>
      <c r="J13" s="182"/>
      <c r="K13" s="182"/>
      <c r="L13" s="182"/>
      <c r="M13" s="183"/>
    </row>
    <row r="14" spans="1:13">
      <c r="A14" s="3"/>
      <c r="B14" s="17"/>
      <c r="C14" s="17"/>
      <c r="D14" s="17"/>
      <c r="E14" s="17"/>
      <c r="F14" s="17"/>
    </row>
    <row r="15" spans="1:13">
      <c r="A15" s="3"/>
      <c r="B15" s="17"/>
      <c r="C15" s="17"/>
      <c r="D15" s="17"/>
      <c r="E15" s="17"/>
      <c r="F15" s="17"/>
    </row>
    <row r="16" spans="1:13">
      <c r="A16" s="3"/>
      <c r="B16" s="17"/>
      <c r="C16" s="17"/>
      <c r="D16" s="17"/>
      <c r="E16" s="17"/>
      <c r="F16" s="17"/>
    </row>
    <row r="17" spans="1:6">
      <c r="A17" s="3"/>
      <c r="B17" s="17"/>
      <c r="C17" s="17"/>
      <c r="D17" s="17"/>
      <c r="E17" s="17"/>
      <c r="F17" s="17"/>
    </row>
    <row r="18" spans="1:6">
      <c r="A18" s="3" t="s">
        <v>2</v>
      </c>
      <c r="B18" s="17"/>
      <c r="C18" s="17"/>
      <c r="D18" s="17"/>
      <c r="E18" s="17"/>
      <c r="F18" s="17"/>
    </row>
    <row r="19" spans="1:6" ht="14.25" thickBot="1">
      <c r="A19" s="4" t="s">
        <v>5</v>
      </c>
      <c r="B19" s="32"/>
      <c r="C19" s="32"/>
      <c r="D19" s="32"/>
      <c r="E19" s="32"/>
      <c r="F19" s="32"/>
    </row>
    <row r="20" spans="1:6" ht="14.25" thickBot="1">
      <c r="A20" s="29" t="s">
        <v>52</v>
      </c>
      <c r="B20" s="30" t="s">
        <v>12</v>
      </c>
      <c r="C20" s="30"/>
      <c r="D20" s="30" t="s">
        <v>58</v>
      </c>
      <c r="E20" s="30"/>
      <c r="F20" s="31"/>
    </row>
    <row r="21" spans="1:6">
      <c r="A21" s="5" t="s">
        <v>53</v>
      </c>
      <c r="B21" s="16">
        <f>B11</f>
        <v>100</v>
      </c>
      <c r="C21" s="16"/>
      <c r="D21" s="16">
        <f>$B$21/100</f>
        <v>1</v>
      </c>
      <c r="E21" s="16"/>
      <c r="F21" s="16"/>
    </row>
    <row r="22" spans="1:6">
      <c r="A22" s="3" t="s">
        <v>54</v>
      </c>
      <c r="B22" s="17">
        <f>B11</f>
        <v>100</v>
      </c>
      <c r="C22" s="16"/>
      <c r="D22" s="16">
        <f>$B$22/100</f>
        <v>1</v>
      </c>
      <c r="E22" s="17"/>
      <c r="F22" s="17"/>
    </row>
    <row r="23" spans="1:6">
      <c r="A23" s="3" t="s">
        <v>57</v>
      </c>
      <c r="B23" s="17">
        <f>B11</f>
        <v>100</v>
      </c>
      <c r="C23" s="16"/>
      <c r="D23" s="16">
        <f>$B$23/100</f>
        <v>1</v>
      </c>
      <c r="E23" s="17"/>
      <c r="F23" s="17"/>
    </row>
    <row r="24" spans="1:6">
      <c r="A24" s="3" t="s">
        <v>55</v>
      </c>
      <c r="B24" s="17">
        <f>B11</f>
        <v>100</v>
      </c>
      <c r="C24" s="16"/>
      <c r="D24" s="16">
        <f>$B$24/100</f>
        <v>1</v>
      </c>
      <c r="E24" s="17"/>
      <c r="F24" s="17"/>
    </row>
    <row r="25" spans="1:6">
      <c r="A25" s="3" t="s">
        <v>56</v>
      </c>
      <c r="B25" s="17">
        <f>B11</f>
        <v>100</v>
      </c>
      <c r="C25" s="16"/>
      <c r="D25" s="16">
        <f>$B$25/100</f>
        <v>1</v>
      </c>
      <c r="E25" s="17"/>
      <c r="F25" s="17"/>
    </row>
    <row r="26" spans="1:6">
      <c r="A26" s="3"/>
      <c r="B26" s="17"/>
      <c r="C26" s="17"/>
      <c r="D26" s="17"/>
      <c r="E26" s="17"/>
      <c r="F26" s="17"/>
    </row>
    <row r="27" spans="1:6">
      <c r="A27" s="3"/>
      <c r="B27" s="17"/>
      <c r="C27" s="17"/>
      <c r="D27" s="17"/>
      <c r="E27" s="17"/>
      <c r="F27" s="17"/>
    </row>
    <row r="28" spans="1:6">
      <c r="A28" s="3"/>
      <c r="B28" s="17"/>
      <c r="C28" s="17"/>
      <c r="D28" s="17"/>
      <c r="E28" s="17"/>
      <c r="F28" s="17"/>
    </row>
    <row r="29" spans="1:6" ht="14.25" customHeight="1" thickBot="1">
      <c r="A29" s="4"/>
      <c r="B29" s="32"/>
      <c r="C29" s="32"/>
      <c r="D29" s="32"/>
      <c r="E29" s="32"/>
      <c r="F29" s="32"/>
    </row>
    <row r="30" spans="1:6" ht="14.25" customHeight="1" thickBot="1">
      <c r="A30" s="29" t="s">
        <v>61</v>
      </c>
      <c r="B30" s="30" t="s">
        <v>62</v>
      </c>
      <c r="C30" s="30" t="s">
        <v>63</v>
      </c>
      <c r="D30" s="30" t="s">
        <v>64</v>
      </c>
      <c r="E30" s="30"/>
      <c r="F30" s="31"/>
    </row>
    <row r="31" spans="1:6">
      <c r="A31" s="5" t="s">
        <v>65</v>
      </c>
      <c r="B31" s="16">
        <v>15</v>
      </c>
      <c r="C31" s="16">
        <v>15</v>
      </c>
      <c r="D31" s="16">
        <v>20</v>
      </c>
      <c r="E31" s="16"/>
      <c r="F31" s="16"/>
    </row>
    <row r="32" spans="1:6">
      <c r="A32" s="5" t="s">
        <v>60</v>
      </c>
      <c r="B32" s="17">
        <v>40</v>
      </c>
      <c r="C32" s="17">
        <v>40</v>
      </c>
      <c r="D32" s="17">
        <v>40</v>
      </c>
      <c r="E32" s="17"/>
      <c r="F32" s="17"/>
    </row>
    <row r="33" spans="1:13">
      <c r="A33" s="3" t="s">
        <v>15</v>
      </c>
      <c r="B33" s="17">
        <v>2</v>
      </c>
      <c r="C33" s="17"/>
      <c r="D33" s="17"/>
      <c r="E33" s="17"/>
      <c r="F33" s="17"/>
      <c r="H33" s="178" t="s">
        <v>281</v>
      </c>
      <c r="I33" s="179"/>
      <c r="J33" s="179"/>
      <c r="K33" s="179"/>
      <c r="L33" s="179"/>
      <c r="M33" s="180"/>
    </row>
    <row r="34" spans="1:13">
      <c r="A34" s="3" t="s">
        <v>16</v>
      </c>
      <c r="B34" s="17"/>
      <c r="C34" s="17"/>
      <c r="D34" s="17"/>
      <c r="E34" s="17"/>
      <c r="F34" s="17"/>
      <c r="H34" s="181"/>
      <c r="I34" s="182"/>
      <c r="J34" s="182"/>
      <c r="K34" s="182"/>
      <c r="L34" s="182"/>
      <c r="M34" s="183"/>
    </row>
    <row r="35" spans="1:13">
      <c r="A35" s="3" t="s">
        <v>17</v>
      </c>
      <c r="B35" s="17">
        <v>2</v>
      </c>
      <c r="C35" s="17"/>
      <c r="D35" s="17"/>
      <c r="E35" s="17"/>
      <c r="F35" s="17"/>
    </row>
    <row r="36" spans="1:13">
      <c r="A36" s="3" t="s">
        <v>18</v>
      </c>
      <c r="B36" s="17">
        <v>3</v>
      </c>
      <c r="C36" s="17"/>
      <c r="D36" s="17"/>
      <c r="E36" s="17"/>
      <c r="F36" s="17"/>
    </row>
    <row r="37" spans="1:13">
      <c r="A37" s="3"/>
      <c r="B37" s="17"/>
      <c r="C37" s="17"/>
      <c r="D37" s="17"/>
      <c r="E37" s="17"/>
      <c r="F37" s="17"/>
    </row>
    <row r="38" spans="1:13">
      <c r="A38" s="3"/>
      <c r="B38" s="17"/>
      <c r="C38" s="17"/>
      <c r="D38" s="17"/>
      <c r="E38" s="17"/>
      <c r="F38" s="17"/>
    </row>
    <row r="39" spans="1:13" ht="14.25" thickBot="1">
      <c r="A39" s="4"/>
      <c r="B39" s="32"/>
      <c r="C39" s="32"/>
      <c r="D39" s="32"/>
      <c r="E39" s="32"/>
      <c r="F39" s="32"/>
    </row>
    <row r="40" spans="1:13" ht="14.25" thickBot="1">
      <c r="A40" s="29" t="s">
        <v>11</v>
      </c>
      <c r="B40" s="30" t="s">
        <v>12</v>
      </c>
      <c r="C40" s="30" t="s">
        <v>13</v>
      </c>
      <c r="D40" s="30"/>
      <c r="E40" s="30"/>
      <c r="F40" s="31"/>
    </row>
    <row r="41" spans="1:13">
      <c r="A41" s="1" t="s">
        <v>77</v>
      </c>
      <c r="B41" s="15">
        <v>100</v>
      </c>
      <c r="C41" s="15">
        <v>3</v>
      </c>
    </row>
    <row r="42" spans="1:13">
      <c r="A42" s="1" t="s">
        <v>78</v>
      </c>
      <c r="B42" s="15">
        <v>100</v>
      </c>
      <c r="C42" s="15">
        <v>3</v>
      </c>
    </row>
    <row r="43" spans="1:13">
      <c r="A43" s="1" t="s">
        <v>79</v>
      </c>
      <c r="B43" s="15">
        <v>100</v>
      </c>
      <c r="C43" s="15">
        <v>3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원가계산서</vt:lpstr>
      <vt:lpstr>총괄표</vt:lpstr>
      <vt:lpstr>내역서</vt:lpstr>
      <vt:lpstr>합산자재</vt:lpstr>
      <vt:lpstr>옵션</vt:lpstr>
      <vt:lpstr>내역서!Print_Area</vt:lpstr>
      <vt:lpstr>원가계산서!Print_Area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디자인진흥원</cp:lastModifiedBy>
  <cp:lastPrinted>2020-08-27T02:33:23Z</cp:lastPrinted>
  <dcterms:created xsi:type="dcterms:W3CDTF">2002-09-09T02:35:17Z</dcterms:created>
  <dcterms:modified xsi:type="dcterms:W3CDTF">2020-09-02T05:20:37Z</dcterms:modified>
</cp:coreProperties>
</file>